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rre\IdeaProjects\paidar.ai\dashboard-template\"/>
    </mc:Choice>
  </mc:AlternateContent>
  <xr:revisionPtr revIDLastSave="0" documentId="13_ncr:1_{FB4430F9-FA8C-4F7F-9957-033A1C34544C}" xr6:coauthVersionLast="47" xr6:coauthVersionMax="47" xr10:uidLastSave="{00000000-0000-0000-0000-000000000000}"/>
  <bookViews>
    <workbookView xWindow="-108" yWindow="-108" windowWidth="34776" windowHeight="21096" activeTab="2" xr2:uid="{380091CD-DEBF-4D63-99FC-C1FE06FAF3C9}"/>
  </bookViews>
  <sheets>
    <sheet name="Action_Log" sheetId="6" r:id="rId1"/>
    <sheet name="Interpretation" sheetId="5" r:id="rId2"/>
    <sheet name="Exec_Dashboard" sheetId="7" r:id="rId3"/>
    <sheet name="Dashboard" sheetId="4" r:id="rId4"/>
    <sheet name="Metrics" sheetId="3" r:id="rId5"/>
    <sheet name="Data_Input" sheetId="2" r:id="rId6"/>
    <sheet name="Instruction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  <c r="E15" i="7"/>
  <c r="E14" i="7"/>
  <c r="E13" i="7"/>
  <c r="E12" i="7"/>
  <c r="E11" i="7"/>
  <c r="E8" i="7"/>
  <c r="E7" i="7"/>
  <c r="E6" i="7"/>
  <c r="E5" i="7"/>
  <c r="B15" i="7"/>
  <c r="B14" i="7"/>
  <c r="B13" i="7"/>
  <c r="B12" i="7"/>
  <c r="B11" i="7"/>
  <c r="B10" i="7"/>
  <c r="B9" i="7"/>
  <c r="B8" i="7"/>
  <c r="B7" i="7"/>
  <c r="B6" i="7"/>
  <c r="B5" i="7"/>
  <c r="B2" i="7"/>
  <c r="B20" i="4"/>
  <c r="B19" i="4"/>
  <c r="B18" i="4"/>
  <c r="B17" i="4"/>
  <c r="B16" i="4"/>
  <c r="B15" i="4"/>
  <c r="B12" i="4"/>
  <c r="B11" i="4"/>
  <c r="B10" i="4"/>
  <c r="B9" i="4"/>
  <c r="B8" i="4"/>
  <c r="E31" i="4"/>
  <c r="E30" i="4"/>
  <c r="E29" i="4"/>
  <c r="E28" i="4"/>
  <c r="E26" i="4"/>
  <c r="E25" i="4"/>
  <c r="E24" i="4"/>
  <c r="E23" i="4"/>
  <c r="E21" i="4"/>
  <c r="E20" i="4"/>
  <c r="E19" i="4"/>
  <c r="E18" i="4"/>
  <c r="E16" i="4"/>
  <c r="E15" i="4"/>
  <c r="E14" i="4"/>
  <c r="E13" i="4"/>
  <c r="E11" i="4"/>
  <c r="E10" i="4"/>
  <c r="E9" i="4"/>
  <c r="E8" i="4"/>
  <c r="E6" i="4"/>
  <c r="E5" i="4"/>
  <c r="B6" i="4"/>
  <c r="B5" i="4"/>
  <c r="B3" i="4"/>
  <c r="B33" i="3"/>
  <c r="B32" i="3"/>
  <c r="B31" i="3"/>
  <c r="B30" i="3"/>
  <c r="B29" i="3"/>
  <c r="B28" i="3"/>
  <c r="B26" i="3"/>
  <c r="B25" i="3"/>
  <c r="B24" i="3"/>
  <c r="B23" i="3"/>
  <c r="B22" i="3"/>
  <c r="B21" i="3"/>
  <c r="B20" i="3"/>
  <c r="B19" i="3"/>
  <c r="B17" i="3"/>
  <c r="B16" i="3"/>
  <c r="B15" i="3"/>
  <c r="B14" i="3"/>
  <c r="B11" i="3"/>
  <c r="D10" i="3"/>
  <c r="C10" i="3"/>
  <c r="D9" i="3"/>
  <c r="C9" i="3"/>
  <c r="D8" i="3"/>
  <c r="C8" i="3"/>
  <c r="D7" i="3"/>
  <c r="C7" i="3"/>
  <c r="D6" i="3"/>
  <c r="C6" i="3"/>
  <c r="B3" i="3"/>
  <c r="B7" i="4" l="1"/>
  <c r="E7" i="4"/>
  <c r="E17" i="4"/>
  <c r="B18" i="3" l="1"/>
</calcChain>
</file>

<file path=xl/sharedStrings.xml><?xml version="1.0" encoding="utf-8"?>
<sst xmlns="http://schemas.openxmlformats.org/spreadsheetml/2006/main" count="363" uniqueCount="148">
  <si>
    <t>Purpose</t>
  </si>
  <si>
    <t>How to use</t>
  </si>
  <si>
    <t>2) Review weighted/guardrailed score in Metrics.</t>
  </si>
  <si>
    <t>4) Use Interpretation and Action_Log to drive interventions.</t>
  </si>
  <si>
    <t>Weights</t>
  </si>
  <si>
    <t>Period</t>
  </si>
  <si>
    <t>Evidence Coverage %</t>
  </si>
  <si>
    <t>Error Recurrence Trend</t>
  </si>
  <si>
    <t>Strategic Decisions Total</t>
  </si>
  <si>
    <t>Defensible Decisions</t>
  </si>
  <si>
    <t>Escalations Count</t>
  </si>
  <si>
    <t>Incidents Count</t>
  </si>
  <si>
    <t>Diagnose</t>
  </si>
  <si>
    <t>Measure</t>
  </si>
  <si>
    <t>Scale</t>
  </si>
  <si>
    <t>Notes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</si>
  <si>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</si>
  <si>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</si>
  <si>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</si>
  <si>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</si>
  <si>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</si>
  <si>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</si>
  <si>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</si>
  <si>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</si>
  <si>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</si>
  <si>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</si>
  <si>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</si>
  <si>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</si>
  <si>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</si>
  <si>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</si>
  <si>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</si>
  <si>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</si>
  <si>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</si>
  <si>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</si>
  <si>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</si>
  <si>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</si>
  <si>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</si>
  <si>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</si>
  <si>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</si>
  <si>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</si>
  <si>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Latest Period</t>
  </si>
  <si>
    <t>Base Composite</t>
  </si>
  <si>
    <t>Guardrails</t>
  </si>
  <si>
    <t>Evidence Coverage &lt; 90 penalty</t>
  </si>
  <si>
    <t>Error Recurrence Rising penalty</t>
  </si>
  <si>
    <t>Capped Score</t>
  </si>
  <si>
    <t>Final Score (0-100)</t>
  </si>
  <si>
    <t>Band</t>
  </si>
  <si>
    <t>Decision Defensibility %</t>
  </si>
  <si>
    <t>Avg Cycle Time (days)</t>
  </si>
  <si>
    <t>Escalations</t>
  </si>
  <si>
    <t>Incidents</t>
  </si>
  <si>
    <t>Stage Maturity (0-5)</t>
  </si>
  <si>
    <t>Reporting Period:</t>
  </si>
  <si>
    <t>Final Score</t>
  </si>
  <si>
    <t>Decision Defensibility</t>
  </si>
  <si>
    <t>Cycle Time (days)</t>
  </si>
  <si>
    <t>Interpretation Guide</t>
  </si>
  <si>
    <t>Meaning</t>
  </si>
  <si>
    <t>Leadership Action</t>
  </si>
  <si>
    <t>Strong (90-100)</t>
  </si>
  <si>
    <t>System is defensible and scaling.</t>
  </si>
  <si>
    <t>Increase scope while preserving controls.</t>
  </si>
  <si>
    <t>Watch (75-89)</t>
  </si>
  <si>
    <t>Performance acceptable but fragile.</t>
  </si>
  <si>
    <t>Risk (60-74)</t>
  </si>
  <si>
    <t>Decision quality and execution drift are visible.</t>
  </si>
  <si>
    <t>Launch corrective program with weekly oversight.</t>
  </si>
  <si>
    <t>Breakdown (&lt;60)</t>
  </si>
  <si>
    <t>Control and outcomes are not reliable.</t>
  </si>
  <si>
    <t>Pause scale, restore governance, recover evidence discipline.</t>
  </si>
  <si>
    <t>AAOS Action Log</t>
  </si>
  <si>
    <t>Date</t>
  </si>
  <si>
    <t>Owner</t>
  </si>
  <si>
    <t>Issue</t>
  </si>
  <si>
    <t>Linked Stage</t>
  </si>
  <si>
    <t>Intervention</t>
  </si>
  <si>
    <t>Due Date</t>
  </si>
  <si>
    <t>Status</t>
  </si>
  <si>
    <t>Outcome Note</t>
  </si>
  <si>
    <t>Composite Confidence</t>
  </si>
  <si>
    <t>Validation Quality</t>
  </si>
  <si>
    <t>Throughput and Cycle Time</t>
  </si>
  <si>
    <t>Decision Quality</t>
  </si>
  <si>
    <t>Ownership and Accountability</t>
  </si>
  <si>
    <t>Augmentation Density</t>
  </si>
  <si>
    <t>Activate</t>
  </si>
  <si>
    <t>Controls</t>
  </si>
  <si>
    <t>Execute</t>
  </si>
  <si>
    <t>AAOS Measure Dashboard Engine</t>
  </si>
  <si>
    <t>Weighted Indicator Score</t>
  </si>
  <si>
    <t>Validation &lt; 75 cap</t>
  </si>
  <si>
    <t>Validation &lt; 65 cap</t>
  </si>
  <si>
    <t>Stabilize weakest indicator and remove bottleneck.</t>
  </si>
  <si>
    <t>Validation Quality (25%)</t>
  </si>
  <si>
    <t>Throughput and Cycle Time (20%)</t>
  </si>
  <si>
    <t>Decision Quality (20%)</t>
  </si>
  <si>
    <t>Ownership and Accountability (20%)</t>
  </si>
  <si>
    <t>Augmentation Density (15%)</t>
  </si>
  <si>
    <t>Stable</t>
  </si>
  <si>
    <t>Composite Delta vs Last Week</t>
  </si>
  <si>
    <t>Validation Pass Rate %</t>
  </si>
  <si>
    <t>Validation Evidence Strength</t>
  </si>
  <si>
    <t>Validation Rework Rate %</t>
  </si>
  <si>
    <t>Avg Cycle Time (Days)</t>
  </si>
  <si>
    <t>Volume (Packets/Week)</t>
  </si>
  <si>
    <t>Bottleneck Stage</t>
  </si>
  <si>
    <t>Decision Accuracy %</t>
  </si>
  <si>
    <t>Decision Reversal Rate %</t>
  </si>
  <si>
    <t>Decision Confidence</t>
  </si>
  <si>
    <t>Named Owners %</t>
  </si>
  <si>
    <t>Approval Clarity</t>
  </si>
  <si>
    <t>AI Contribution %</t>
  </si>
  <si>
    <t>Augmentation Stability</t>
  </si>
  <si>
    <t>Drift Status</t>
  </si>
  <si>
    <t>High</t>
  </si>
  <si>
    <t>Validation stage</t>
  </si>
  <si>
    <t>Medium-High</t>
  </si>
  <si>
    <t>Strong</t>
  </si>
  <si>
    <t>Stable across last 3 weeks</t>
  </si>
  <si>
    <t>No drift detected</t>
  </si>
  <si>
    <t>AAOS Measure Dashboard</t>
  </si>
  <si>
    <t>Delta vs last week</t>
  </si>
  <si>
    <t>Pass Rate %</t>
  </si>
  <si>
    <t>Evidence Strength</t>
  </si>
  <si>
    <t>Rework Rate %</t>
  </si>
  <si>
    <t>Accuracy %</t>
  </si>
  <si>
    <t>Reversal Rate %</t>
  </si>
  <si>
    <t>Confidence</t>
  </si>
  <si>
    <t>Stability</t>
  </si>
  <si>
    <t>AAOS Measure Dashboard Template</t>
  </si>
  <si>
    <t>Track all Measure-stage dashboard parts from the AAOS diagram, including card-level submetrics and top-line composite score.</t>
  </si>
  <si>
    <t>1) Enter monthly values in Data_Input for every dashboard card and submetric.</t>
  </si>
  <si>
    <t>3) Use Dashboard for executive reporting and stage-level reviews.</t>
  </si>
  <si>
    <t>AAOS Executive Decision Dashboard</t>
  </si>
  <si>
    <t>Decision-Level Signals</t>
  </si>
  <si>
    <t>Executive Recommendation</t>
  </si>
  <si>
    <t>Recommended Action</t>
  </si>
  <si>
    <t>Primary Risk Trigger</t>
  </si>
  <si>
    <t>Primary Bottleneck</t>
  </si>
  <si>
    <t>Confidence Note</t>
  </si>
  <si>
    <t>Go / Hold Checklist</t>
  </si>
  <si>
    <t>Validation &gt;= 75</t>
  </si>
  <si>
    <t>Evidence Coverage &gt;= 90%</t>
  </si>
  <si>
    <t>Decision Defensibility &gt;= 80%</t>
  </si>
  <si>
    <t>Incidents = 0</t>
  </si>
  <si>
    <t>Escalations &lt;= 3</t>
  </si>
  <si>
    <t>Final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</si>
</sst>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E5F2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0" borderId="0" xfId="0" applyFont="1"/>
    <xf numFmtId="2" fontId="0" fillId="0" borderId="0" xfId="0" applyNumberFormat="1"/>
    <xf numFmtId="0" fontId="1" fillId="0" borderId="1" xfId="0" applyFont="1" applyBorder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958C-F882-4BDD-BD66-8279815B0E1D}">
  <dimension ref="A1:H40"/>
  <sheetViews>
    <sheetView workbookViewId="0"/>
  </sheetViews>
  <sheetFormatPr defaultRowHeight="14.4" x14ac:dyDescent="0.3"/>
  <cols>
    <col min="1" max="1" width="12.77734375" customWidth="1"/>
    <col min="2" max="2" width="18.77734375" customWidth="1"/>
    <col min="3" max="3" width="32.77734375" customWidth="1"/>
    <col min="4" max="4" width="14.77734375" customWidth="1"/>
    <col min="5" max="5" width="32.77734375" customWidth="1"/>
    <col min="6" max="7" width="12.77734375" customWidth="1"/>
    <col min="8" max="8" width="36.77734375" customWidth="1"/>
  </cols>
  <sheetData>
    <row r="1" spans="1:8" ht="21" x14ac:dyDescent="0.4">
      <c r="A1" s="5" t="s">
        <v>71</v>
      </c>
    </row>
    <row r="3" spans="1:8" x14ac:dyDescent="0.3">
      <c r="A3" s="3" t="s">
        <v>72</v>
      </c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</row>
    <row r="4" spans="1:8" x14ac:dyDescent="0.3">
      <c r="A4" s="4"/>
      <c r="B4" s="4"/>
      <c r="C4" s="4"/>
      <c r="D4" s="4"/>
      <c r="E4" s="4"/>
      <c r="F4" s="4"/>
      <c r="G4" s="4"/>
      <c r="H4" s="4"/>
    </row>
    <row r="5" spans="1:8" x14ac:dyDescent="0.3">
      <c r="A5" s="4"/>
      <c r="B5" s="4"/>
      <c r="C5" s="4"/>
      <c r="D5" s="4"/>
      <c r="E5" s="4"/>
      <c r="F5" s="4"/>
      <c r="G5" s="4"/>
      <c r="H5" s="4"/>
    </row>
    <row r="6" spans="1:8" x14ac:dyDescent="0.3">
      <c r="A6" s="4"/>
      <c r="B6" s="4"/>
      <c r="C6" s="4"/>
      <c r="D6" s="4"/>
      <c r="E6" s="4"/>
      <c r="F6" s="4"/>
      <c r="G6" s="4"/>
      <c r="H6" s="4"/>
    </row>
    <row r="7" spans="1:8" x14ac:dyDescent="0.3">
      <c r="A7" s="4"/>
      <c r="B7" s="4"/>
      <c r="C7" s="4"/>
      <c r="D7" s="4"/>
      <c r="E7" s="4"/>
      <c r="F7" s="4"/>
      <c r="G7" s="4"/>
      <c r="H7" s="4"/>
    </row>
    <row r="8" spans="1:8" x14ac:dyDescent="0.3">
      <c r="A8" s="4"/>
      <c r="B8" s="4"/>
      <c r="C8" s="4"/>
      <c r="D8" s="4"/>
      <c r="E8" s="4"/>
      <c r="F8" s="4"/>
      <c r="G8" s="4"/>
      <c r="H8" s="4"/>
    </row>
    <row r="9" spans="1:8" x14ac:dyDescent="0.3">
      <c r="A9" s="4"/>
      <c r="B9" s="4"/>
      <c r="C9" s="4"/>
      <c r="D9" s="4"/>
      <c r="E9" s="4"/>
      <c r="F9" s="4"/>
      <c r="G9" s="4"/>
      <c r="H9" s="4"/>
    </row>
    <row r="10" spans="1:8" x14ac:dyDescent="0.3">
      <c r="A10" s="4"/>
      <c r="B10" s="4"/>
      <c r="C10" s="4"/>
      <c r="D10" s="4"/>
      <c r="E10" s="4"/>
      <c r="F10" s="4"/>
      <c r="G10" s="4"/>
      <c r="H10" s="4"/>
    </row>
    <row r="11" spans="1:8" x14ac:dyDescent="0.3">
      <c r="A11" s="4"/>
      <c r="B11" s="4"/>
      <c r="C11" s="4"/>
      <c r="D11" s="4"/>
      <c r="E11" s="4"/>
      <c r="F11" s="4"/>
      <c r="G11" s="4"/>
      <c r="H11" s="4"/>
    </row>
    <row r="12" spans="1:8" x14ac:dyDescent="0.3">
      <c r="A12" s="4"/>
      <c r="B12" s="4"/>
      <c r="C12" s="4"/>
      <c r="D12" s="4"/>
      <c r="E12" s="4"/>
      <c r="F12" s="4"/>
      <c r="G12" s="4"/>
      <c r="H12" s="4"/>
    </row>
    <row r="13" spans="1:8" x14ac:dyDescent="0.3">
      <c r="A13" s="4"/>
      <c r="B13" s="4"/>
      <c r="C13" s="4"/>
      <c r="D13" s="4"/>
      <c r="E13" s="4"/>
      <c r="F13" s="4"/>
      <c r="G13" s="4"/>
      <c r="H13" s="4"/>
    </row>
    <row r="14" spans="1:8" x14ac:dyDescent="0.3">
      <c r="A14" s="4"/>
      <c r="B14" s="4"/>
      <c r="C14" s="4"/>
      <c r="D14" s="4"/>
      <c r="E14" s="4"/>
      <c r="F14" s="4"/>
      <c r="G14" s="4"/>
      <c r="H14" s="4"/>
    </row>
    <row r="15" spans="1:8" x14ac:dyDescent="0.3">
      <c r="A15" s="4"/>
      <c r="B15" s="4"/>
      <c r="C15" s="4"/>
      <c r="D15" s="4"/>
      <c r="E15" s="4"/>
      <c r="F15" s="4"/>
      <c r="G15" s="4"/>
      <c r="H15" s="4"/>
    </row>
    <row r="16" spans="1:8" x14ac:dyDescent="0.3">
      <c r="A16" s="4"/>
      <c r="B16" s="4"/>
      <c r="C16" s="4"/>
      <c r="D16" s="4"/>
      <c r="E16" s="4"/>
      <c r="F16" s="4"/>
      <c r="G16" s="4"/>
      <c r="H16" s="4"/>
    </row>
    <row r="17" spans="1:8" x14ac:dyDescent="0.3">
      <c r="A17" s="4"/>
      <c r="B17" s="4"/>
      <c r="C17" s="4"/>
      <c r="D17" s="4"/>
      <c r="E17" s="4"/>
      <c r="F17" s="4"/>
      <c r="G17" s="4"/>
      <c r="H17" s="4"/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A19" s="4"/>
      <c r="B19" s="4"/>
      <c r="C19" s="4"/>
      <c r="D19" s="4"/>
      <c r="E19" s="4"/>
      <c r="F19" s="4"/>
      <c r="G19" s="4"/>
      <c r="H19" s="4"/>
    </row>
    <row r="20" spans="1:8" x14ac:dyDescent="0.3">
      <c r="A20" s="4"/>
      <c r="B20" s="4"/>
      <c r="C20" s="4"/>
      <c r="D20" s="4"/>
      <c r="E20" s="4"/>
      <c r="F20" s="4"/>
      <c r="G20" s="4"/>
      <c r="H20" s="4"/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x14ac:dyDescent="0.3">
      <c r="A22" s="4"/>
      <c r="B22" s="4"/>
      <c r="C22" s="4"/>
      <c r="D22" s="4"/>
      <c r="E22" s="4"/>
      <c r="F22" s="4"/>
      <c r="G22" s="4"/>
      <c r="H22" s="4"/>
    </row>
    <row r="23" spans="1:8" x14ac:dyDescent="0.3">
      <c r="A23" s="4"/>
      <c r="B23" s="4"/>
      <c r="C23" s="4"/>
      <c r="D23" s="4"/>
      <c r="E23" s="4"/>
      <c r="F23" s="4"/>
      <c r="G23" s="4"/>
      <c r="H23" s="4"/>
    </row>
    <row r="24" spans="1:8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  <row r="28" spans="1:8" x14ac:dyDescent="0.3">
      <c r="A28" s="4"/>
      <c r="B28" s="4"/>
      <c r="C28" s="4"/>
      <c r="D28" s="4"/>
      <c r="E28" s="4"/>
      <c r="F28" s="4"/>
      <c r="G28" s="4"/>
      <c r="H28" s="4"/>
    </row>
    <row r="29" spans="1:8" x14ac:dyDescent="0.3">
      <c r="A29" s="4"/>
      <c r="B29" s="4"/>
      <c r="C29" s="4"/>
      <c r="D29" s="4"/>
      <c r="E29" s="4"/>
      <c r="F29" s="4"/>
      <c r="G29" s="4"/>
      <c r="H29" s="4"/>
    </row>
    <row r="30" spans="1:8" x14ac:dyDescent="0.3">
      <c r="A30" s="4"/>
      <c r="B30" s="4"/>
      <c r="C30" s="4"/>
      <c r="D30" s="4"/>
      <c r="E30" s="4"/>
      <c r="F30" s="4"/>
      <c r="G30" s="4"/>
      <c r="H30" s="4"/>
    </row>
    <row r="31" spans="1:8" x14ac:dyDescent="0.3">
      <c r="A31" s="4"/>
      <c r="B31" s="4"/>
      <c r="C31" s="4"/>
      <c r="D31" s="4"/>
      <c r="E31" s="4"/>
      <c r="F31" s="4"/>
      <c r="G31" s="4"/>
      <c r="H31" s="4"/>
    </row>
    <row r="32" spans="1:8" x14ac:dyDescent="0.3">
      <c r="A32" s="4"/>
      <c r="B32" s="4"/>
      <c r="C32" s="4"/>
      <c r="D32" s="4"/>
      <c r="E32" s="4"/>
      <c r="F32" s="4"/>
      <c r="G32" s="4"/>
      <c r="H32" s="4"/>
    </row>
    <row r="33" spans="1:8" x14ac:dyDescent="0.3">
      <c r="A33" s="4"/>
      <c r="B33" s="4"/>
      <c r="C33" s="4"/>
      <c r="D33" s="4"/>
      <c r="E33" s="4"/>
      <c r="F33" s="4"/>
      <c r="G33" s="4"/>
      <c r="H33" s="4"/>
    </row>
    <row r="34" spans="1:8" x14ac:dyDescent="0.3">
      <c r="A34" s="4"/>
      <c r="B34" s="4"/>
      <c r="C34" s="4"/>
      <c r="D34" s="4"/>
      <c r="E34" s="4"/>
      <c r="F34" s="4"/>
      <c r="G34" s="4"/>
      <c r="H34" s="4"/>
    </row>
    <row r="35" spans="1:8" x14ac:dyDescent="0.3">
      <c r="A35" s="4"/>
      <c r="B35" s="4"/>
      <c r="C35" s="4"/>
      <c r="D35" s="4"/>
      <c r="E35" s="4"/>
      <c r="F35" s="4"/>
      <c r="G35" s="4"/>
      <c r="H35" s="4"/>
    </row>
    <row r="36" spans="1:8" x14ac:dyDescent="0.3">
      <c r="A36" s="4"/>
      <c r="B36" s="4"/>
      <c r="C36" s="4"/>
      <c r="D36" s="4"/>
      <c r="E36" s="4"/>
      <c r="F36" s="4"/>
      <c r="G36" s="4"/>
      <c r="H36" s="4"/>
    </row>
    <row r="37" spans="1:8" x14ac:dyDescent="0.3">
      <c r="A37" s="4"/>
      <c r="B37" s="4"/>
      <c r="C37" s="4"/>
      <c r="D37" s="4"/>
      <c r="E37" s="4"/>
      <c r="F37" s="4"/>
      <c r="G37" s="4"/>
      <c r="H37" s="4"/>
    </row>
    <row r="38" spans="1:8" x14ac:dyDescent="0.3">
      <c r="A38" s="4"/>
      <c r="B38" s="4"/>
      <c r="C38" s="4"/>
      <c r="D38" s="4"/>
      <c r="E38" s="4"/>
      <c r="F38" s="4"/>
      <c r="G38" s="4"/>
      <c r="H38" s="4"/>
    </row>
    <row r="39" spans="1:8" x14ac:dyDescent="0.3">
      <c r="A39" s="4"/>
      <c r="B39" s="4"/>
      <c r="C39" s="4"/>
      <c r="D39" s="4"/>
      <c r="E39" s="4"/>
      <c r="F39" s="4"/>
      <c r="G39" s="4"/>
      <c r="H39" s="4"/>
    </row>
    <row r="40" spans="1:8" x14ac:dyDescent="0.3">
      <c r="A40" s="4"/>
      <c r="B40" s="4"/>
      <c r="C40" s="4"/>
      <c r="D40" s="4"/>
      <c r="E40" s="4"/>
      <c r="F40" s="4"/>
      <c r="G40" s="4"/>
      <c r="H4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96DE-782D-4A06-AB69-31A1442B7F70}">
  <dimension ref="A1:C7"/>
  <sheetViews>
    <sheetView workbookViewId="0"/>
  </sheetViews>
  <sheetFormatPr defaultRowHeight="14.4" x14ac:dyDescent="0.3"/>
  <cols>
    <col min="1" max="1" width="18.77734375" customWidth="1"/>
    <col min="2" max="2" width="45.77734375" customWidth="1"/>
    <col min="3" max="3" width="55.77734375" customWidth="1"/>
  </cols>
  <sheetData>
    <row r="1" spans="1:3" ht="21" x14ac:dyDescent="0.4">
      <c r="A1" s="5" t="s">
        <v>57</v>
      </c>
    </row>
    <row r="3" spans="1:3" x14ac:dyDescent="0.3">
      <c r="A3" s="7" t="s">
        <v>47</v>
      </c>
      <c r="B3" s="7" t="s">
        <v>58</v>
      </c>
      <c r="C3" s="7" t="s">
        <v>59</v>
      </c>
    </row>
    <row r="4" spans="1:3" x14ac:dyDescent="0.3">
      <c r="A4" s="4" t="s">
        <v>60</v>
      </c>
      <c r="B4" s="4" t="s">
        <v>61</v>
      </c>
      <c r="C4" s="4" t="s">
        <v>62</v>
      </c>
    </row>
    <row r="5" spans="1:3" x14ac:dyDescent="0.3">
      <c r="A5" s="4" t="s">
        <v>63</v>
      </c>
      <c r="B5" s="4" t="s">
        <v>64</v>
      </c>
      <c r="C5" s="4" t="s">
        <v>93</v>
      </c>
    </row>
    <row r="6" spans="1:3" x14ac:dyDescent="0.3">
      <c r="A6" s="4" t="s">
        <v>65</v>
      </c>
      <c r="B6" s="4" t="s">
        <v>66</v>
      </c>
      <c r="C6" s="4" t="s">
        <v>67</v>
      </c>
    </row>
    <row r="7" spans="1:3" x14ac:dyDescent="0.3">
      <c r="A7" s="4" t="s">
        <v>68</v>
      </c>
      <c r="B7" s="4" t="s">
        <v>69</v>
      </c>
      <c r="C7" s="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8803-879E-487A-87BD-2806DD5E8843}">
  <dimension ref="A1:E17"/>
  <sheetViews>
    <sheetView tabSelected="1" workbookViewId="0"/>
  </sheetViews>
  <sheetFormatPr defaultRowHeight="14.4" x14ac:dyDescent="0.3"/>
  <cols>
    <col min="1" max="1" width="36.77734375" customWidth="1"/>
    <col min="2" max="2" width="18.77734375" customWidth="1"/>
    <col min="4" max="4" width="36.77734375" customWidth="1"/>
    <col min="5" max="5" width="42.77734375" customWidth="1"/>
  </cols>
  <sheetData>
    <row r="1" spans="1:5" x14ac:dyDescent="0.3">
      <c r="A1" s="15" t="s">
        <v>134</v>
      </c>
      <c r="B1" s="14"/>
      <c r="C1" s="14"/>
      <c r="D1" s="14"/>
      <c r="E1" s="14"/>
    </row>
    <row r="2" spans="1:5" x14ac:dyDescent="0.3">
      <c r="A2" t="s">
        <v>53</v>
      </c>
      <c r="B2" t="str">
        <f>Metrics!B3</f>
        <v>Month 24</v>
      </c>
    </row>
    <row r="4" spans="1:5" x14ac:dyDescent="0.3">
      <c r="A4" s="7" t="s">
        <v>135</v>
      </c>
      <c r="B4" s="4"/>
      <c r="D4" s="7" t="s">
        <v>136</v>
      </c>
      <c r="E4" s="4"/>
    </row>
    <row r="5" spans="1:5" x14ac:dyDescent="0.3">
      <c r="A5" s="7" t="s">
        <v>54</v>
      </c>
      <c r="B5" s="4">
        <f>Metrics!B20</f>
        <v>70</v>
      </c>
      <c r="D5" s="7" t="s">
        <v>137</v>
      </c>
      <c r="E5" s="4" t="str">
        <f>IF(B6="Strong","Scale",IF(B6="Watch","Scale with Controls",IF(B6="Risk","Stabilize Before Scale","Pause and Recover")))</f>
        <v>Stabilize Before Scale</v>
      </c>
    </row>
    <row r="6" spans="1:5" x14ac:dyDescent="0.3">
      <c r="A6" s="7" t="s">
        <v>47</v>
      </c>
      <c r="B6" s="4" t="str">
        <f>Metrics!B21</f>
        <v>Risk</v>
      </c>
      <c r="D6" s="7" t="s">
        <v>138</v>
      </c>
      <c r="E6" s="4" t="str">
        <f>IF(B8&lt;75,"Validation Quality below threshold",IF(B13&lt;90,"Evidence coverage below threshold",IF(B15&gt;0,"Incidents present","No critical trigger")))</f>
        <v>Validation Quality below threshold</v>
      </c>
    </row>
    <row r="7" spans="1:5" x14ac:dyDescent="0.3">
      <c r="A7" s="7" t="s">
        <v>80</v>
      </c>
      <c r="B7" s="4">
        <f>INDEX(Data_Input!B:B,MATCH($B$2,Data_Input!A:A,0))</f>
        <v>70</v>
      </c>
      <c r="D7" s="7" t="s">
        <v>139</v>
      </c>
      <c r="E7" s="4" t="str">
        <f>INDEX(Data_Input!K:K,MATCH($B$2,Data_Input!A:A,0))</f>
        <v>Validation stage</v>
      </c>
    </row>
    <row r="8" spans="1:5" x14ac:dyDescent="0.3">
      <c r="A8" s="7" t="s">
        <v>81</v>
      </c>
      <c r="B8" s="4">
        <f>INDEX(Data_Input!D:D,MATCH($B$2,Data_Input!A:A,0))</f>
        <v>70</v>
      </c>
      <c r="D8" s="7" t="s">
        <v>140</v>
      </c>
      <c r="E8" s="4" t="str">
        <f>IF(B12&gt;=0.9,"High confidence decision posture",IF(B12&gt;=0.75,"Moderate confidence; monitor reversals","Low confidence; require additional validation"))</f>
        <v>Moderate confidence; monitor reversals</v>
      </c>
    </row>
    <row r="9" spans="1:5" x14ac:dyDescent="0.3">
      <c r="A9" s="7" t="s">
        <v>83</v>
      </c>
      <c r="B9" s="4">
        <f>INDEX(Data_Input!L:L,MATCH($B$2,Data_Input!A:A,0))</f>
        <v>70</v>
      </c>
      <c r="D9" s="7"/>
      <c r="E9" s="4"/>
    </row>
    <row r="10" spans="1:5" x14ac:dyDescent="0.3">
      <c r="A10" s="7" t="s">
        <v>84</v>
      </c>
      <c r="B10" s="4">
        <f>INDEX(Data_Input!P:P,MATCH($B$2,Data_Input!A:A,0))</f>
        <v>70</v>
      </c>
      <c r="D10" s="7" t="s">
        <v>141</v>
      </c>
      <c r="E10" s="4"/>
    </row>
    <row r="11" spans="1:5" x14ac:dyDescent="0.3">
      <c r="A11" s="7" t="s">
        <v>85</v>
      </c>
      <c r="B11" s="4">
        <f>INDEX(Data_Input!T:T,MATCH($B$2,Data_Input!A:A,0))</f>
        <v>70</v>
      </c>
      <c r="D11" s="7" t="s">
        <v>142</v>
      </c>
      <c r="E11" s="4" t="str">
        <f>IF(B8&gt;=75,"PASS","FAIL")</f>
        <v>FAIL</v>
      </c>
    </row>
    <row r="12" spans="1:5" x14ac:dyDescent="0.3">
      <c r="A12" s="7" t="s">
        <v>48</v>
      </c>
      <c r="B12" s="10">
        <f>Metrics!B22</f>
        <v>0.8</v>
      </c>
      <c r="D12" s="7" t="s">
        <v>143</v>
      </c>
      <c r="E12" s="4" t="str">
        <f>IF(B13&gt;=90,"PASS","FAIL")</f>
        <v>PASS</v>
      </c>
    </row>
    <row r="13" spans="1:5" x14ac:dyDescent="0.3">
      <c r="A13" s="7" t="s">
        <v>6</v>
      </c>
      <c r="B13" s="4">
        <f>Metrics!B26</f>
        <v>90</v>
      </c>
      <c r="D13" s="7" t="s">
        <v>144</v>
      </c>
      <c r="E13" s="4" t="str">
        <f>IF(B12&gt;=0.8,"PASS","FAIL")</f>
        <v>PASS</v>
      </c>
    </row>
    <row r="14" spans="1:5" x14ac:dyDescent="0.3">
      <c r="A14" s="7" t="s">
        <v>50</v>
      </c>
      <c r="B14" s="4">
        <f>Metrics!B24</f>
        <v>3</v>
      </c>
      <c r="D14" s="7" t="s">
        <v>145</v>
      </c>
      <c r="E14" s="4" t="str">
        <f>IF(B15=0,"PASS","FAIL")</f>
        <v>FAIL</v>
      </c>
    </row>
    <row r="15" spans="1:5" x14ac:dyDescent="0.3">
      <c r="A15" s="7" t="s">
        <v>51</v>
      </c>
      <c r="B15" s="4">
        <f>Metrics!B25</f>
        <v>1</v>
      </c>
      <c r="D15" s="7" t="s">
        <v>146</v>
      </c>
      <c r="E15" s="4" t="str">
        <f>IF(B14&lt;=3,"PASS","FAIL")</f>
        <v>PASS</v>
      </c>
    </row>
    <row r="16" spans="1:5" x14ac:dyDescent="0.3">
      <c r="D16" s="7"/>
      <c r="E16" s="4"/>
    </row>
    <row r="17" spans="4:5" x14ac:dyDescent="0.3">
      <c r="D17" s="7" t="s">
        <v>147</v>
      </c>
      <c r="E17" s="4" t="str">
        <f>IF(COUNTIF(E11:E15,"FAIL")=0,"GO","HOLD")</f>
        <v>HOLD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7241-0925-4A80-A1EA-C059DBB2E094}">
  <dimension ref="A1:E31"/>
  <sheetViews>
    <sheetView workbookViewId="0"/>
  </sheetViews>
  <sheetFormatPr defaultRowHeight="14.4" x14ac:dyDescent="0.3"/>
  <cols>
    <col min="1" max="1" width="22.77734375" customWidth="1"/>
    <col min="2" max="2" width="18.77734375" customWidth="1"/>
    <col min="4" max="4" width="28.77734375" customWidth="1"/>
    <col min="5" max="5" width="12.77734375" customWidth="1"/>
  </cols>
  <sheetData>
    <row r="1" spans="1:5" ht="23.4" x14ac:dyDescent="0.45">
      <c r="A1" s="2" t="s">
        <v>121</v>
      </c>
    </row>
    <row r="3" spans="1:5" x14ac:dyDescent="0.3">
      <c r="A3" t="s">
        <v>53</v>
      </c>
      <c r="B3" t="str">
        <f>Metrics!B3</f>
        <v>Month 24</v>
      </c>
    </row>
    <row r="5" spans="1:5" x14ac:dyDescent="0.3">
      <c r="A5" s="11" t="s">
        <v>54</v>
      </c>
      <c r="B5" s="12">
        <f>Metrics!B20</f>
        <v>70</v>
      </c>
      <c r="D5" s="1" t="s">
        <v>80</v>
      </c>
      <c r="E5">
        <f>INDEX(Data_Input!B:B,MATCH($B$3,Data_Input!A:A,0))</f>
        <v>70</v>
      </c>
    </row>
    <row r="6" spans="1:5" x14ac:dyDescent="0.3">
      <c r="A6" s="11" t="s">
        <v>47</v>
      </c>
      <c r="B6" s="11" t="str">
        <f>Metrics!B21</f>
        <v>Risk</v>
      </c>
      <c r="D6" s="4" t="s">
        <v>122</v>
      </c>
      <c r="E6" s="8">
        <f>INDEX(Data_Input!C:C,MATCH($B$3,Data_Input!A:A,0))</f>
        <v>4</v>
      </c>
    </row>
    <row r="7" spans="1:5" x14ac:dyDescent="0.3">
      <c r="A7" s="11" t="s">
        <v>55</v>
      </c>
      <c r="B7" s="13">
        <f>Metrics!B22</f>
        <v>0.8</v>
      </c>
      <c r="D7" s="4" t="s">
        <v>81</v>
      </c>
      <c r="E7" s="8">
        <f>Metrics!C6</f>
        <v>70</v>
      </c>
    </row>
    <row r="8" spans="1:5" x14ac:dyDescent="0.3">
      <c r="A8" s="11" t="s">
        <v>55</v>
      </c>
      <c r="B8" s="11">
        <f>Metrics!B22</f>
        <v>0.8</v>
      </c>
      <c r="D8" s="4" t="s">
        <v>81</v>
      </c>
      <c r="E8" s="8">
        <f>INDEX(Data_Input!D:D,MATCH($B$3,Data_Input!A:A,0))</f>
        <v>70</v>
      </c>
    </row>
    <row r="9" spans="1:5" x14ac:dyDescent="0.3">
      <c r="A9" s="11" t="s">
        <v>56</v>
      </c>
      <c r="B9" s="11">
        <f>Metrics!B23</f>
        <v>2.4</v>
      </c>
      <c r="D9" s="4" t="s">
        <v>123</v>
      </c>
      <c r="E9" s="8">
        <f>INDEX(Data_Input!E:E,MATCH($B$3,Data_Input!A:A,0))</f>
        <v>92</v>
      </c>
    </row>
    <row r="10" spans="1:5" x14ac:dyDescent="0.3">
      <c r="A10" s="11" t="s">
        <v>50</v>
      </c>
      <c r="B10" s="11">
        <f>Metrics!B24</f>
        <v>3</v>
      </c>
      <c r="D10" t="s">
        <v>124</v>
      </c>
      <c r="E10" s="6" t="str">
        <f>INDEX(Data_Input!F:F,MATCH($B$3,Data_Input!A:A,0))</f>
        <v>High</v>
      </c>
    </row>
    <row r="11" spans="1:5" x14ac:dyDescent="0.3">
      <c r="A11" t="s">
        <v>51</v>
      </c>
      <c r="B11">
        <f>Metrics!B25</f>
        <v>1</v>
      </c>
      <c r="D11" s="1" t="s">
        <v>125</v>
      </c>
      <c r="E11" s="6">
        <f>INDEX(Data_Input!G:G,MATCH($B$3,Data_Input!A:A,0))</f>
        <v>8</v>
      </c>
    </row>
    <row r="12" spans="1:5" x14ac:dyDescent="0.3">
      <c r="A12" t="s">
        <v>6</v>
      </c>
      <c r="B12">
        <f>Metrics!B26</f>
        <v>90</v>
      </c>
      <c r="D12" s="4" t="s">
        <v>52</v>
      </c>
      <c r="E12" s="4"/>
    </row>
    <row r="13" spans="1:5" x14ac:dyDescent="0.3">
      <c r="D13" s="4" t="s">
        <v>82</v>
      </c>
      <c r="E13" s="4">
        <f>INDEX(Data_Input!H:H,MATCH($B$3,Data_Input!A:A,0))</f>
        <v>70</v>
      </c>
    </row>
    <row r="14" spans="1:5" x14ac:dyDescent="0.3">
      <c r="A14" t="s">
        <v>52</v>
      </c>
      <c r="D14" s="4" t="s">
        <v>104</v>
      </c>
      <c r="E14" s="4">
        <f>INDEX(Data_Input!I:I,MATCH($B$3,Data_Input!A:A,0))</f>
        <v>2.4</v>
      </c>
    </row>
    <row r="15" spans="1:5" x14ac:dyDescent="0.3">
      <c r="A15" t="s">
        <v>12</v>
      </c>
      <c r="B15">
        <f>Metrics!B28</f>
        <v>3</v>
      </c>
      <c r="D15" s="4" t="s">
        <v>105</v>
      </c>
      <c r="E15" s="4">
        <f>INDEX(Data_Input!J:J,MATCH($B$3,Data_Input!A:A,0))</f>
        <v>48</v>
      </c>
    </row>
    <row r="16" spans="1:5" x14ac:dyDescent="0.3">
      <c r="A16" t="s">
        <v>86</v>
      </c>
      <c r="B16">
        <f>Metrics!B29</f>
        <v>3</v>
      </c>
      <c r="D16" s="4" t="s">
        <v>106</v>
      </c>
      <c r="E16" s="4" t="str">
        <f>INDEX(Data_Input!K:K,MATCH($B$3,Data_Input!A:A,0))</f>
        <v>Validation stage</v>
      </c>
    </row>
    <row r="17" spans="1:5" x14ac:dyDescent="0.3">
      <c r="A17" t="s">
        <v>87</v>
      </c>
      <c r="B17">
        <f>Metrics!B30</f>
        <v>3</v>
      </c>
      <c r="D17" s="4" t="s">
        <v>13</v>
      </c>
      <c r="E17" s="4">
        <f>Metrics!B32</f>
        <v>3</v>
      </c>
    </row>
    <row r="18" spans="1:5" x14ac:dyDescent="0.3">
      <c r="A18" t="s">
        <v>88</v>
      </c>
      <c r="B18">
        <f>Metrics!B31</f>
        <v>3</v>
      </c>
      <c r="D18" t="s">
        <v>83</v>
      </c>
      <c r="E18">
        <f>INDEX(Data_Input!L:L,MATCH($B$3,Data_Input!A:A,0))</f>
        <v>70</v>
      </c>
    </row>
    <row r="19" spans="1:5" x14ac:dyDescent="0.3">
      <c r="A19" t="s">
        <v>13</v>
      </c>
      <c r="B19">
        <f>Metrics!B32</f>
        <v>3</v>
      </c>
      <c r="D19" t="s">
        <v>126</v>
      </c>
      <c r="E19">
        <f>INDEX(Data_Input!M:M,MATCH($B$3,Data_Input!A:A,0))</f>
        <v>89</v>
      </c>
    </row>
    <row r="20" spans="1:5" x14ac:dyDescent="0.3">
      <c r="A20" t="s">
        <v>14</v>
      </c>
      <c r="B20">
        <f>Metrics!B33</f>
        <v>3</v>
      </c>
      <c r="D20" t="s">
        <v>127</v>
      </c>
      <c r="E20">
        <f>INDEX(Data_Input!N:N,MATCH($B$3,Data_Input!A:A,0))</f>
        <v>6</v>
      </c>
    </row>
    <row r="21" spans="1:5" x14ac:dyDescent="0.3">
      <c r="D21" t="s">
        <v>128</v>
      </c>
      <c r="E21" t="str">
        <f>INDEX(Data_Input!O:O,MATCH($B$3,Data_Input!A:A,0))</f>
        <v>Medium-High</v>
      </c>
    </row>
    <row r="23" spans="1:5" x14ac:dyDescent="0.3">
      <c r="D23" t="s">
        <v>84</v>
      </c>
      <c r="E23">
        <f>INDEX(Data_Input!P:P,MATCH($B$3,Data_Input!A:A,0))</f>
        <v>70</v>
      </c>
    </row>
    <row r="24" spans="1:5" x14ac:dyDescent="0.3">
      <c r="D24" t="s">
        <v>110</v>
      </c>
      <c r="E24">
        <f>INDEX(Data_Input!Q:Q,MATCH($B$3,Data_Input!A:A,0))</f>
        <v>100</v>
      </c>
    </row>
    <row r="25" spans="1:5" x14ac:dyDescent="0.3">
      <c r="D25" t="s">
        <v>111</v>
      </c>
      <c r="E25" t="str">
        <f>INDEX(Data_Input!R:R,MATCH($B$3,Data_Input!A:A,0))</f>
        <v>Strong</v>
      </c>
    </row>
    <row r="26" spans="1:5" x14ac:dyDescent="0.3">
      <c r="D26" t="s">
        <v>50</v>
      </c>
      <c r="E26">
        <f>INDEX(Data_Input!S:S,MATCH($B$3,Data_Input!A:A,0))</f>
        <v>3</v>
      </c>
    </row>
    <row r="28" spans="1:5" x14ac:dyDescent="0.3">
      <c r="D28" t="s">
        <v>85</v>
      </c>
      <c r="E28">
        <f>INDEX(Data_Input!T:T,MATCH($B$3,Data_Input!A:A,0))</f>
        <v>70</v>
      </c>
    </row>
    <row r="29" spans="1:5" x14ac:dyDescent="0.3">
      <c r="D29" t="s">
        <v>112</v>
      </c>
      <c r="E29">
        <f>INDEX(Data_Input!U:U,MATCH($B$3,Data_Input!A:A,0))</f>
        <v>62</v>
      </c>
    </row>
    <row r="30" spans="1:5" x14ac:dyDescent="0.3">
      <c r="D30" t="s">
        <v>129</v>
      </c>
      <c r="E30" t="str">
        <f>INDEX(Data_Input!V:V,MATCH($B$3,Data_Input!A:A,0))</f>
        <v>Stable across last 3 weeks</v>
      </c>
    </row>
    <row r="31" spans="1:5" x14ac:dyDescent="0.3">
      <c r="D31" t="s">
        <v>114</v>
      </c>
      <c r="E31" t="str">
        <f>INDEX(Data_Input!W:W,MATCH($B$3,Data_Input!A:A,0))</f>
        <v>No drift detected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A283-ABA2-44DC-A14B-9C01441D5E43}">
  <dimension ref="A1:D33"/>
  <sheetViews>
    <sheetView workbookViewId="0"/>
  </sheetViews>
  <sheetFormatPr defaultRowHeight="14.4" x14ac:dyDescent="0.3"/>
  <cols>
    <col min="1" max="1" width="34.77734375" customWidth="1"/>
    <col min="2" max="4" width="20.77734375" customWidth="1"/>
  </cols>
  <sheetData>
    <row r="1" spans="1:4" ht="21" x14ac:dyDescent="0.4">
      <c r="A1" s="5" t="s">
        <v>89</v>
      </c>
    </row>
    <row r="3" spans="1:4" x14ac:dyDescent="0.3">
      <c r="A3" t="s">
        <v>40</v>
      </c>
      <c r="B3" t="str">
        <f>LOOKUP(2,1/(Data_Input!A:A&lt;&gt;""),Data_Input!A:A)</f>
        <v>Month 24</v>
      </c>
    </row>
    <row r="5" spans="1:4" x14ac:dyDescent="0.3">
      <c r="A5" s="7" t="s">
        <v>90</v>
      </c>
      <c r="B5" s="4"/>
      <c r="C5" s="4"/>
      <c r="D5" s="4"/>
    </row>
    <row r="6" spans="1:4" x14ac:dyDescent="0.3">
      <c r="A6" s="4" t="s">
        <v>81</v>
      </c>
      <c r="B6" s="8">
        <v>0.25</v>
      </c>
      <c r="C6" s="8">
        <f>INDEX(Data_Input!D:D,MATCH($B$3,Data_Input!A:A,0))</f>
        <v>70</v>
      </c>
      <c r="D6" s="8">
        <f>B6*C6</f>
        <v>17.5</v>
      </c>
    </row>
    <row r="7" spans="1:4" x14ac:dyDescent="0.3">
      <c r="A7" s="4" t="s">
        <v>82</v>
      </c>
      <c r="B7" s="8">
        <v>0.2</v>
      </c>
      <c r="C7" s="8">
        <f>INDEX(Data_Input!H:H,MATCH($B$3,Data_Input!A:A,0))</f>
        <v>70</v>
      </c>
      <c r="D7" s="8">
        <f>B7*C7</f>
        <v>14</v>
      </c>
    </row>
    <row r="8" spans="1:4" x14ac:dyDescent="0.3">
      <c r="A8" s="4" t="s">
        <v>83</v>
      </c>
      <c r="B8" s="8">
        <v>0.2</v>
      </c>
      <c r="C8" s="8">
        <f>INDEX(Data_Input!L:L,MATCH($B$3,Data_Input!A:A,0))</f>
        <v>70</v>
      </c>
      <c r="D8" s="8">
        <f>B8*C8</f>
        <v>14</v>
      </c>
    </row>
    <row r="9" spans="1:4" x14ac:dyDescent="0.3">
      <c r="A9" s="4" t="s">
        <v>84</v>
      </c>
      <c r="B9" s="8">
        <v>0.2</v>
      </c>
      <c r="C9" s="8">
        <f>INDEX(Data_Input!P:P,MATCH($B$3,Data_Input!A:A,0))</f>
        <v>70</v>
      </c>
      <c r="D9" s="8">
        <f>B9*C9</f>
        <v>14</v>
      </c>
    </row>
    <row r="10" spans="1:4" x14ac:dyDescent="0.3">
      <c r="A10" t="s">
        <v>85</v>
      </c>
      <c r="B10">
        <v>0.15</v>
      </c>
      <c r="C10" s="6">
        <f>INDEX(Data_Input!T:T,MATCH($B$3,Data_Input!A:A,0))</f>
        <v>70</v>
      </c>
      <c r="D10" s="6">
        <f>B10*C10</f>
        <v>10.5</v>
      </c>
    </row>
    <row r="11" spans="1:4" x14ac:dyDescent="0.3">
      <c r="A11" t="s">
        <v>41</v>
      </c>
      <c r="B11" s="6">
        <f>SUM(D6:D10)</f>
        <v>70</v>
      </c>
    </row>
    <row r="12" spans="1:4" x14ac:dyDescent="0.3">
      <c r="A12" s="7"/>
      <c r="B12" s="4"/>
    </row>
    <row r="13" spans="1:4" x14ac:dyDescent="0.3">
      <c r="A13" s="4" t="s">
        <v>42</v>
      </c>
      <c r="B13" s="4"/>
    </row>
    <row r="14" spans="1:4" x14ac:dyDescent="0.3">
      <c r="A14" s="4" t="s">
        <v>91</v>
      </c>
      <c r="B14" s="4">
        <f>IF(C6&lt;75,85,100)</f>
        <v>85</v>
      </c>
    </row>
    <row r="15" spans="1:4" x14ac:dyDescent="0.3">
      <c r="A15" s="4" t="s">
        <v>92</v>
      </c>
      <c r="B15" s="4">
        <f>IF(C6&lt;65,75,100)</f>
        <v>100</v>
      </c>
    </row>
    <row r="16" spans="1:4" x14ac:dyDescent="0.3">
      <c r="A16" s="4" t="s">
        <v>43</v>
      </c>
      <c r="B16" s="4">
        <f>IF(INDEX(Data_Input!X:X,MATCH($B$3,Data_Input!A:A,0))&lt;90,-5,0)</f>
        <v>0</v>
      </c>
    </row>
    <row r="17" spans="1:2" x14ac:dyDescent="0.3">
      <c r="A17" t="s">
        <v>44</v>
      </c>
      <c r="B17">
        <f>IF(INDEX(Data_Input!Y:Y,MATCH($B$3,Data_Input!A:A,0))="Rising",-5,0)</f>
        <v>0</v>
      </c>
    </row>
    <row r="18" spans="1:2" x14ac:dyDescent="0.3">
      <c r="A18" s="4"/>
      <c r="B18" s="4">
        <f>MIN(B10,B13,B14)+B15+B16</f>
        <v>100.15</v>
      </c>
    </row>
    <row r="19" spans="1:2" x14ac:dyDescent="0.3">
      <c r="A19" s="4" t="s">
        <v>45</v>
      </c>
      <c r="B19" s="9">
        <f>MIN(B11,B14,B15)+B16+B17</f>
        <v>70</v>
      </c>
    </row>
    <row r="20" spans="1:2" x14ac:dyDescent="0.3">
      <c r="A20" s="4" t="s">
        <v>46</v>
      </c>
      <c r="B20" s="9">
        <f>MAX(0,MIN(100,B19))</f>
        <v>70</v>
      </c>
    </row>
    <row r="21" spans="1:2" x14ac:dyDescent="0.3">
      <c r="A21" s="4" t="s">
        <v>47</v>
      </c>
      <c r="B21" s="4" t="str">
        <f>IF(B20&gt;=90,"Strong",IF(B20&gt;=75,"Watch",IF(B20&gt;=60,"Risk","Breakdown")))</f>
        <v>Risk</v>
      </c>
    </row>
    <row r="22" spans="1:2" x14ac:dyDescent="0.3">
      <c r="A22" s="4" t="s">
        <v>48</v>
      </c>
      <c r="B22" s="10">
        <f>IFERROR(INDEX(Data_Input!AA:AA,MATCH($B$3,Data_Input!A:A,0))/INDEX(Data_Input!Z:Z,MATCH($B$3,Data_Input!A:A,0)),0)</f>
        <v>0.8</v>
      </c>
    </row>
    <row r="23" spans="1:2" x14ac:dyDescent="0.3">
      <c r="A23" s="4" t="s">
        <v>49</v>
      </c>
      <c r="B23" s="4">
        <f>INDEX(Data_Input!I:I,MATCH($B$3,Data_Input!A:A,0))</f>
        <v>2.4</v>
      </c>
    </row>
    <row r="24" spans="1:2" x14ac:dyDescent="0.3">
      <c r="A24" s="4" t="s">
        <v>50</v>
      </c>
      <c r="B24" s="4">
        <f>INDEX(Data_Input!S:S,MATCH($B$3,Data_Input!A:A,0))</f>
        <v>3</v>
      </c>
    </row>
    <row r="25" spans="1:2" x14ac:dyDescent="0.3">
      <c r="A25" s="4" t="s">
        <v>51</v>
      </c>
      <c r="B25" s="4">
        <f>INDEX(Data_Input!AB:AB,MATCH($B$3,Data_Input!A:A,0))</f>
        <v>1</v>
      </c>
    </row>
    <row r="26" spans="1:2" x14ac:dyDescent="0.3">
      <c r="A26" t="s">
        <v>6</v>
      </c>
      <c r="B26">
        <f>INDEX(Data_Input!X:X,MATCH($B$3,Data_Input!A:A,0))</f>
        <v>90</v>
      </c>
    </row>
    <row r="27" spans="1:2" x14ac:dyDescent="0.3">
      <c r="A27" s="7" t="s">
        <v>52</v>
      </c>
      <c r="B27" s="4"/>
    </row>
    <row r="28" spans="1:2" x14ac:dyDescent="0.3">
      <c r="A28" s="4" t="s">
        <v>12</v>
      </c>
      <c r="B28" s="4">
        <f>INDEX(Data_Input!AC:AC,MATCH($B$3,Data_Input!A:A,0))</f>
        <v>3</v>
      </c>
    </row>
    <row r="29" spans="1:2" x14ac:dyDescent="0.3">
      <c r="A29" s="4" t="s">
        <v>86</v>
      </c>
      <c r="B29" s="4">
        <f>INDEX(Data_Input!AD:AD,MATCH($B$3,Data_Input!A:A,0))</f>
        <v>3</v>
      </c>
    </row>
    <row r="30" spans="1:2" x14ac:dyDescent="0.3">
      <c r="A30" s="4" t="s">
        <v>87</v>
      </c>
      <c r="B30" s="4">
        <f>INDEX(Data_Input!AE:AE,MATCH($B$3,Data_Input!A:A,0))</f>
        <v>3</v>
      </c>
    </row>
    <row r="31" spans="1:2" x14ac:dyDescent="0.3">
      <c r="A31" s="4" t="s">
        <v>88</v>
      </c>
      <c r="B31" s="4">
        <f>INDEX(Data_Input!AF:AF,MATCH($B$3,Data_Input!A:A,0))</f>
        <v>3</v>
      </c>
    </row>
    <row r="32" spans="1:2" x14ac:dyDescent="0.3">
      <c r="A32" s="4" t="s">
        <v>13</v>
      </c>
      <c r="B32" s="4">
        <f>INDEX(Data_Input!AG:AG,MATCH($B$3,Data_Input!A:A,0))</f>
        <v>3</v>
      </c>
    </row>
    <row r="33" spans="1:2" x14ac:dyDescent="0.3">
      <c r="A33" s="4" t="s">
        <v>14</v>
      </c>
      <c r="B33" s="4">
        <f>INDEX(Data_Input!AH:AH,MATCH($B$3,Data_Input!A:A,0))</f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5A39-A850-4FFC-873E-E4FC5911786B}">
  <dimension ref="A1:AI25"/>
  <sheetViews>
    <sheetView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14.77734375" customWidth="1"/>
    <col min="2" max="6" width="22.77734375" customWidth="1"/>
    <col min="7" max="7" width="20.77734375" customWidth="1"/>
    <col min="8" max="12" width="22.77734375" customWidth="1"/>
    <col min="13" max="18" width="10.77734375" customWidth="1"/>
    <col min="19" max="19" width="36.77734375" customWidth="1"/>
  </cols>
  <sheetData>
    <row r="1" spans="1:35" x14ac:dyDescent="0.3">
      <c r="A1" s="3" t="s">
        <v>5</v>
      </c>
      <c r="B1" s="3" t="s">
        <v>80</v>
      </c>
      <c r="C1" s="3" t="s">
        <v>100</v>
      </c>
      <c r="D1" s="3" t="s">
        <v>81</v>
      </c>
      <c r="E1" s="3" t="s">
        <v>101</v>
      </c>
      <c r="F1" s="3" t="s">
        <v>102</v>
      </c>
      <c r="G1" s="3" t="s">
        <v>103</v>
      </c>
      <c r="H1" s="3" t="s">
        <v>82</v>
      </c>
      <c r="I1" s="3" t="s">
        <v>104</v>
      </c>
      <c r="J1" s="3" t="s">
        <v>105</v>
      </c>
      <c r="K1" s="3" t="s">
        <v>106</v>
      </c>
      <c r="L1" s="3" t="s">
        <v>83</v>
      </c>
      <c r="M1" s="3" t="s">
        <v>107</v>
      </c>
      <c r="N1" s="3" t="s">
        <v>108</v>
      </c>
      <c r="O1" s="3" t="s">
        <v>109</v>
      </c>
      <c r="P1" s="3" t="s">
        <v>84</v>
      </c>
      <c r="Q1" s="3" t="s">
        <v>110</v>
      </c>
      <c r="R1" s="3" t="s">
        <v>111</v>
      </c>
      <c r="S1" s="3" t="s">
        <v>10</v>
      </c>
      <c r="T1" t="s">
        <v>85</v>
      </c>
      <c r="U1" t="s">
        <v>112</v>
      </c>
      <c r="V1" t="s">
        <v>113</v>
      </c>
      <c r="W1" t="s">
        <v>114</v>
      </c>
      <c r="X1" t="s">
        <v>6</v>
      </c>
      <c r="Y1" t="s">
        <v>7</v>
      </c>
      <c r="Z1" t="s">
        <v>8</v>
      </c>
      <c r="AA1" t="s">
        <v>9</v>
      </c>
      <c r="AB1" t="s">
        <v>11</v>
      </c>
      <c r="AC1" t="s">
        <v>12</v>
      </c>
      <c r="AD1" t="s">
        <v>86</v>
      </c>
      <c r="AE1" t="s">
        <v>87</v>
      </c>
      <c r="AF1" t="s">
        <v>88</v>
      </c>
      <c r="AG1" t="s">
        <v>13</v>
      </c>
      <c r="AH1" t="s">
        <v>14</v>
      </c>
      <c r="AI1" t="s">
        <v>15</v>
      </c>
    </row>
    <row r="2" spans="1:35" x14ac:dyDescent="0.3">
      <c r="A2" s="4" t="s">
        <v>16</v>
      </c>
      <c r="B2" s="4">
        <v>70</v>
      </c>
      <c r="C2" s="4">
        <v>4</v>
      </c>
      <c r="D2" s="4">
        <v>70</v>
      </c>
      <c r="E2" s="4">
        <v>92</v>
      </c>
      <c r="F2" s="4" t="s">
        <v>115</v>
      </c>
      <c r="G2" s="4">
        <v>8</v>
      </c>
      <c r="H2" s="4">
        <v>70</v>
      </c>
      <c r="I2" s="4">
        <v>2.4</v>
      </c>
      <c r="J2" s="4">
        <v>48</v>
      </c>
      <c r="K2" s="4" t="s">
        <v>116</v>
      </c>
      <c r="L2" s="4">
        <v>70</v>
      </c>
      <c r="M2" s="4">
        <v>89</v>
      </c>
      <c r="N2" s="4">
        <v>6</v>
      </c>
      <c r="O2" s="4" t="s">
        <v>117</v>
      </c>
      <c r="P2" s="4">
        <v>70</v>
      </c>
      <c r="Q2" s="4">
        <v>100</v>
      </c>
      <c r="R2" s="4" t="s">
        <v>118</v>
      </c>
      <c r="S2" s="4">
        <v>3</v>
      </c>
      <c r="T2">
        <v>70</v>
      </c>
      <c r="U2">
        <v>62</v>
      </c>
      <c r="V2" t="s">
        <v>119</v>
      </c>
      <c r="W2" t="s">
        <v>120</v>
      </c>
      <c r="X2">
        <v>90</v>
      </c>
      <c r="Y2" t="s">
        <v>99</v>
      </c>
      <c r="Z2">
        <v>20</v>
      </c>
      <c r="AA2">
        <v>16</v>
      </c>
      <c r="AB2">
        <v>1</v>
      </c>
      <c r="AC2">
        <v>3</v>
      </c>
      <c r="AD2">
        <v>3</v>
      </c>
      <c r="AE2">
        <v>3</v>
      </c>
      <c r="AF2">
        <v>3</v>
      </c>
      <c r="AG2">
        <v>3</v>
      </c>
      <c r="AH2">
        <v>3</v>
      </c>
    </row>
    <row r="3" spans="1:35" x14ac:dyDescent="0.3">
      <c r="A3" s="4" t="s">
        <v>17</v>
      </c>
      <c r="B3" s="4">
        <v>70</v>
      </c>
      <c r="C3" s="4">
        <v>4</v>
      </c>
      <c r="D3" s="4">
        <v>70</v>
      </c>
      <c r="E3" s="4">
        <v>92</v>
      </c>
      <c r="F3" s="4" t="s">
        <v>115</v>
      </c>
      <c r="G3" s="4">
        <v>8</v>
      </c>
      <c r="H3" s="4">
        <v>70</v>
      </c>
      <c r="I3" s="4">
        <v>2.4</v>
      </c>
      <c r="J3" s="4">
        <v>48</v>
      </c>
      <c r="K3" s="4" t="s">
        <v>116</v>
      </c>
      <c r="L3" s="4">
        <v>70</v>
      </c>
      <c r="M3" s="4">
        <v>89</v>
      </c>
      <c r="N3" s="4">
        <v>6</v>
      </c>
      <c r="O3" s="4" t="s">
        <v>117</v>
      </c>
      <c r="P3" s="4">
        <v>70</v>
      </c>
      <c r="Q3" s="4">
        <v>100</v>
      </c>
      <c r="R3" s="4" t="s">
        <v>118</v>
      </c>
      <c r="S3" s="4">
        <v>3</v>
      </c>
      <c r="T3">
        <v>70</v>
      </c>
      <c r="U3">
        <v>62</v>
      </c>
      <c r="V3" t="s">
        <v>119</v>
      </c>
      <c r="W3" t="s">
        <v>120</v>
      </c>
      <c r="X3">
        <v>90</v>
      </c>
      <c r="Y3" t="s">
        <v>99</v>
      </c>
      <c r="Z3">
        <v>20</v>
      </c>
      <c r="AA3">
        <v>16</v>
      </c>
      <c r="AB3">
        <v>1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</row>
    <row r="4" spans="1:35" x14ac:dyDescent="0.3">
      <c r="A4" s="4" t="s">
        <v>18</v>
      </c>
      <c r="B4" s="4">
        <v>70</v>
      </c>
      <c r="C4" s="4">
        <v>4</v>
      </c>
      <c r="D4" s="4">
        <v>70</v>
      </c>
      <c r="E4" s="4">
        <v>92</v>
      </c>
      <c r="F4" s="4" t="s">
        <v>115</v>
      </c>
      <c r="G4" s="4">
        <v>8</v>
      </c>
      <c r="H4" s="4">
        <v>70</v>
      </c>
      <c r="I4" s="4">
        <v>2.4</v>
      </c>
      <c r="J4" s="4">
        <v>48</v>
      </c>
      <c r="K4" s="4" t="s">
        <v>116</v>
      </c>
      <c r="L4" s="4">
        <v>70</v>
      </c>
      <c r="M4" s="4">
        <v>89</v>
      </c>
      <c r="N4" s="4">
        <v>6</v>
      </c>
      <c r="O4" s="4" t="s">
        <v>117</v>
      </c>
      <c r="P4" s="4">
        <v>70</v>
      </c>
      <c r="Q4" s="4">
        <v>100</v>
      </c>
      <c r="R4" s="4" t="s">
        <v>118</v>
      </c>
      <c r="S4" s="4">
        <v>3</v>
      </c>
      <c r="T4">
        <v>70</v>
      </c>
      <c r="U4">
        <v>62</v>
      </c>
      <c r="V4" t="s">
        <v>119</v>
      </c>
      <c r="W4" t="s">
        <v>120</v>
      </c>
      <c r="X4">
        <v>90</v>
      </c>
      <c r="Y4" t="s">
        <v>99</v>
      </c>
      <c r="Z4">
        <v>20</v>
      </c>
      <c r="AA4">
        <v>16</v>
      </c>
      <c r="AB4">
        <v>1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</row>
    <row r="5" spans="1:35" x14ac:dyDescent="0.3">
      <c r="A5" s="4" t="s">
        <v>19</v>
      </c>
      <c r="B5" s="4">
        <v>70</v>
      </c>
      <c r="C5" s="4">
        <v>4</v>
      </c>
      <c r="D5" s="4">
        <v>70</v>
      </c>
      <c r="E5" s="4">
        <v>92</v>
      </c>
      <c r="F5" s="4" t="s">
        <v>115</v>
      </c>
      <c r="G5" s="4">
        <v>8</v>
      </c>
      <c r="H5" s="4">
        <v>70</v>
      </c>
      <c r="I5" s="4">
        <v>2.4</v>
      </c>
      <c r="J5" s="4">
        <v>48</v>
      </c>
      <c r="K5" s="4" t="s">
        <v>116</v>
      </c>
      <c r="L5" s="4">
        <v>70</v>
      </c>
      <c r="M5" s="4">
        <v>89</v>
      </c>
      <c r="N5" s="4">
        <v>6</v>
      </c>
      <c r="O5" s="4" t="s">
        <v>117</v>
      </c>
      <c r="P5" s="4">
        <v>70</v>
      </c>
      <c r="Q5" s="4">
        <v>100</v>
      </c>
      <c r="R5" s="4" t="s">
        <v>118</v>
      </c>
      <c r="S5" s="4">
        <v>3</v>
      </c>
      <c r="T5">
        <v>70</v>
      </c>
      <c r="U5">
        <v>62</v>
      </c>
      <c r="V5" t="s">
        <v>119</v>
      </c>
      <c r="W5" t="s">
        <v>120</v>
      </c>
      <c r="X5">
        <v>90</v>
      </c>
      <c r="Y5" t="s">
        <v>99</v>
      </c>
      <c r="Z5">
        <v>20</v>
      </c>
      <c r="AA5">
        <v>16</v>
      </c>
      <c r="AB5">
        <v>1</v>
      </c>
      <c r="AC5">
        <v>3</v>
      </c>
      <c r="AD5">
        <v>3</v>
      </c>
      <c r="AE5">
        <v>3</v>
      </c>
      <c r="AF5">
        <v>3</v>
      </c>
      <c r="AG5">
        <v>3</v>
      </c>
      <c r="AH5">
        <v>3</v>
      </c>
    </row>
    <row r="6" spans="1:35" x14ac:dyDescent="0.3">
      <c r="A6" s="4" t="s">
        <v>20</v>
      </c>
      <c r="B6" s="4">
        <v>70</v>
      </c>
      <c r="C6" s="4">
        <v>4</v>
      </c>
      <c r="D6" s="4">
        <v>70</v>
      </c>
      <c r="E6" s="4">
        <v>92</v>
      </c>
      <c r="F6" s="4" t="s">
        <v>115</v>
      </c>
      <c r="G6" s="4">
        <v>8</v>
      </c>
      <c r="H6" s="4">
        <v>70</v>
      </c>
      <c r="I6" s="4">
        <v>2.4</v>
      </c>
      <c r="J6" s="4">
        <v>48</v>
      </c>
      <c r="K6" s="4" t="s">
        <v>116</v>
      </c>
      <c r="L6" s="4">
        <v>70</v>
      </c>
      <c r="M6" s="4">
        <v>89</v>
      </c>
      <c r="N6" s="4">
        <v>6</v>
      </c>
      <c r="O6" s="4" t="s">
        <v>117</v>
      </c>
      <c r="P6" s="4">
        <v>70</v>
      </c>
      <c r="Q6" s="4">
        <v>100</v>
      </c>
      <c r="R6" s="4" t="s">
        <v>118</v>
      </c>
      <c r="S6" s="4">
        <v>3</v>
      </c>
      <c r="T6">
        <v>70</v>
      </c>
      <c r="U6">
        <v>62</v>
      </c>
      <c r="V6" t="s">
        <v>119</v>
      </c>
      <c r="W6" t="s">
        <v>120</v>
      </c>
      <c r="X6">
        <v>90</v>
      </c>
      <c r="Y6" t="s">
        <v>99</v>
      </c>
      <c r="Z6">
        <v>20</v>
      </c>
      <c r="AA6">
        <v>16</v>
      </c>
      <c r="AB6">
        <v>1</v>
      </c>
      <c r="AC6">
        <v>3</v>
      </c>
      <c r="AD6">
        <v>3</v>
      </c>
      <c r="AE6">
        <v>3</v>
      </c>
      <c r="AF6">
        <v>3</v>
      </c>
      <c r="AG6">
        <v>3</v>
      </c>
      <c r="AH6">
        <v>3</v>
      </c>
    </row>
    <row r="7" spans="1:35" x14ac:dyDescent="0.3">
      <c r="A7" s="4" t="s">
        <v>21</v>
      </c>
      <c r="B7" s="4">
        <v>70</v>
      </c>
      <c r="C7" s="4">
        <v>4</v>
      </c>
      <c r="D7" s="4">
        <v>70</v>
      </c>
      <c r="E7" s="4">
        <v>92</v>
      </c>
      <c r="F7" s="4" t="s">
        <v>115</v>
      </c>
      <c r="G7" s="4">
        <v>8</v>
      </c>
      <c r="H7" s="4">
        <v>70</v>
      </c>
      <c r="I7" s="4">
        <v>2.4</v>
      </c>
      <c r="J7" s="4">
        <v>48</v>
      </c>
      <c r="K7" s="4" t="s">
        <v>116</v>
      </c>
      <c r="L7" s="4">
        <v>70</v>
      </c>
      <c r="M7" s="4">
        <v>89</v>
      </c>
      <c r="N7" s="4">
        <v>6</v>
      </c>
      <c r="O7" s="4" t="s">
        <v>117</v>
      </c>
      <c r="P7" s="4">
        <v>70</v>
      </c>
      <c r="Q7" s="4">
        <v>100</v>
      </c>
      <c r="R7" s="4" t="s">
        <v>118</v>
      </c>
      <c r="S7" s="4">
        <v>3</v>
      </c>
      <c r="T7">
        <v>70</v>
      </c>
      <c r="U7">
        <v>62</v>
      </c>
      <c r="V7" t="s">
        <v>119</v>
      </c>
      <c r="W7" t="s">
        <v>120</v>
      </c>
      <c r="X7">
        <v>90</v>
      </c>
      <c r="Y7" t="s">
        <v>99</v>
      </c>
      <c r="Z7">
        <v>20</v>
      </c>
      <c r="AA7">
        <v>16</v>
      </c>
      <c r="AB7">
        <v>1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</row>
    <row r="8" spans="1:35" x14ac:dyDescent="0.3">
      <c r="A8" s="4" t="s">
        <v>22</v>
      </c>
      <c r="B8" s="4">
        <v>70</v>
      </c>
      <c r="C8" s="4">
        <v>4</v>
      </c>
      <c r="D8" s="4">
        <v>70</v>
      </c>
      <c r="E8" s="4">
        <v>92</v>
      </c>
      <c r="F8" s="4" t="s">
        <v>115</v>
      </c>
      <c r="G8" s="4">
        <v>8</v>
      </c>
      <c r="H8" s="4">
        <v>70</v>
      </c>
      <c r="I8" s="4">
        <v>2.4</v>
      </c>
      <c r="J8" s="4">
        <v>48</v>
      </c>
      <c r="K8" s="4" t="s">
        <v>116</v>
      </c>
      <c r="L8" s="4">
        <v>70</v>
      </c>
      <c r="M8" s="4">
        <v>89</v>
      </c>
      <c r="N8" s="4">
        <v>6</v>
      </c>
      <c r="O8" s="4" t="s">
        <v>117</v>
      </c>
      <c r="P8" s="4">
        <v>70</v>
      </c>
      <c r="Q8" s="4">
        <v>100</v>
      </c>
      <c r="R8" s="4" t="s">
        <v>118</v>
      </c>
      <c r="S8" s="4">
        <v>3</v>
      </c>
      <c r="T8">
        <v>70</v>
      </c>
      <c r="U8">
        <v>62</v>
      </c>
      <c r="V8" t="s">
        <v>119</v>
      </c>
      <c r="W8" t="s">
        <v>120</v>
      </c>
      <c r="X8">
        <v>90</v>
      </c>
      <c r="Y8" t="s">
        <v>99</v>
      </c>
      <c r="Z8">
        <v>20</v>
      </c>
      <c r="AA8">
        <v>16</v>
      </c>
      <c r="AB8">
        <v>1</v>
      </c>
      <c r="AC8">
        <v>3</v>
      </c>
      <c r="AD8">
        <v>3</v>
      </c>
      <c r="AE8">
        <v>3</v>
      </c>
      <c r="AF8">
        <v>3</v>
      </c>
      <c r="AG8">
        <v>3</v>
      </c>
      <c r="AH8">
        <v>3</v>
      </c>
    </row>
    <row r="9" spans="1:35" x14ac:dyDescent="0.3">
      <c r="A9" s="4" t="s">
        <v>23</v>
      </c>
      <c r="B9" s="4">
        <v>70</v>
      </c>
      <c r="C9" s="4">
        <v>4</v>
      </c>
      <c r="D9" s="4">
        <v>70</v>
      </c>
      <c r="E9" s="4">
        <v>92</v>
      </c>
      <c r="F9" s="4" t="s">
        <v>115</v>
      </c>
      <c r="G9" s="4">
        <v>8</v>
      </c>
      <c r="H9" s="4">
        <v>70</v>
      </c>
      <c r="I9" s="4">
        <v>2.4</v>
      </c>
      <c r="J9" s="4">
        <v>48</v>
      </c>
      <c r="K9" s="4" t="s">
        <v>116</v>
      </c>
      <c r="L9" s="4">
        <v>70</v>
      </c>
      <c r="M9" s="4">
        <v>89</v>
      </c>
      <c r="N9" s="4">
        <v>6</v>
      </c>
      <c r="O9" s="4" t="s">
        <v>117</v>
      </c>
      <c r="P9" s="4">
        <v>70</v>
      </c>
      <c r="Q9" s="4">
        <v>100</v>
      </c>
      <c r="R9" s="4" t="s">
        <v>118</v>
      </c>
      <c r="S9" s="4">
        <v>3</v>
      </c>
      <c r="T9">
        <v>70</v>
      </c>
      <c r="U9">
        <v>62</v>
      </c>
      <c r="V9" t="s">
        <v>119</v>
      </c>
      <c r="W9" t="s">
        <v>120</v>
      </c>
      <c r="X9">
        <v>90</v>
      </c>
      <c r="Y9" t="s">
        <v>99</v>
      </c>
      <c r="Z9">
        <v>20</v>
      </c>
      <c r="AA9">
        <v>16</v>
      </c>
      <c r="AB9">
        <v>1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</row>
    <row r="10" spans="1:35" x14ac:dyDescent="0.3">
      <c r="A10" s="4" t="s">
        <v>24</v>
      </c>
      <c r="B10" s="4">
        <v>70</v>
      </c>
      <c r="C10" s="4">
        <v>4</v>
      </c>
      <c r="D10" s="4">
        <v>70</v>
      </c>
      <c r="E10" s="4">
        <v>92</v>
      </c>
      <c r="F10" s="4" t="s">
        <v>115</v>
      </c>
      <c r="G10" s="4">
        <v>8</v>
      </c>
      <c r="H10" s="4">
        <v>70</v>
      </c>
      <c r="I10" s="4">
        <v>2.4</v>
      </c>
      <c r="J10" s="4">
        <v>48</v>
      </c>
      <c r="K10" s="4" t="s">
        <v>116</v>
      </c>
      <c r="L10" s="4">
        <v>70</v>
      </c>
      <c r="M10" s="4">
        <v>89</v>
      </c>
      <c r="N10" s="4">
        <v>6</v>
      </c>
      <c r="O10" s="4" t="s">
        <v>117</v>
      </c>
      <c r="P10" s="4">
        <v>70</v>
      </c>
      <c r="Q10" s="4">
        <v>100</v>
      </c>
      <c r="R10" s="4" t="s">
        <v>118</v>
      </c>
      <c r="S10" s="4">
        <v>3</v>
      </c>
      <c r="T10">
        <v>70</v>
      </c>
      <c r="U10">
        <v>62</v>
      </c>
      <c r="V10" t="s">
        <v>119</v>
      </c>
      <c r="W10" t="s">
        <v>120</v>
      </c>
      <c r="X10">
        <v>90</v>
      </c>
      <c r="Y10" t="s">
        <v>99</v>
      </c>
      <c r="Z10">
        <v>20</v>
      </c>
      <c r="AA10">
        <v>16</v>
      </c>
      <c r="AB10">
        <v>1</v>
      </c>
      <c r="AC10">
        <v>3</v>
      </c>
      <c r="AD10">
        <v>3</v>
      </c>
      <c r="AE10">
        <v>3</v>
      </c>
      <c r="AF10">
        <v>3</v>
      </c>
      <c r="AG10">
        <v>3</v>
      </c>
      <c r="AH10">
        <v>3</v>
      </c>
    </row>
    <row r="11" spans="1:35" x14ac:dyDescent="0.3">
      <c r="A11" s="4" t="s">
        <v>25</v>
      </c>
      <c r="B11" s="4">
        <v>70</v>
      </c>
      <c r="C11" s="4">
        <v>4</v>
      </c>
      <c r="D11" s="4">
        <v>70</v>
      </c>
      <c r="E11" s="4">
        <v>92</v>
      </c>
      <c r="F11" s="4" t="s">
        <v>115</v>
      </c>
      <c r="G11" s="4">
        <v>8</v>
      </c>
      <c r="H11" s="4">
        <v>70</v>
      </c>
      <c r="I11" s="4">
        <v>2.4</v>
      </c>
      <c r="J11" s="4">
        <v>48</v>
      </c>
      <c r="K11" s="4" t="s">
        <v>116</v>
      </c>
      <c r="L11" s="4">
        <v>70</v>
      </c>
      <c r="M11" s="4">
        <v>89</v>
      </c>
      <c r="N11" s="4">
        <v>6</v>
      </c>
      <c r="O11" s="4" t="s">
        <v>117</v>
      </c>
      <c r="P11" s="4">
        <v>70</v>
      </c>
      <c r="Q11" s="4">
        <v>100</v>
      </c>
      <c r="R11" s="4" t="s">
        <v>118</v>
      </c>
      <c r="S11" s="4">
        <v>3</v>
      </c>
      <c r="T11">
        <v>70</v>
      </c>
      <c r="U11">
        <v>62</v>
      </c>
      <c r="V11" t="s">
        <v>119</v>
      </c>
      <c r="W11" t="s">
        <v>120</v>
      </c>
      <c r="X11">
        <v>90</v>
      </c>
      <c r="Y11" t="s">
        <v>99</v>
      </c>
      <c r="Z11">
        <v>20</v>
      </c>
      <c r="AA11">
        <v>16</v>
      </c>
      <c r="AB11">
        <v>1</v>
      </c>
      <c r="AC11">
        <v>3</v>
      </c>
      <c r="AD11">
        <v>3</v>
      </c>
      <c r="AE11">
        <v>3</v>
      </c>
      <c r="AF11">
        <v>3</v>
      </c>
      <c r="AG11">
        <v>3</v>
      </c>
      <c r="AH11">
        <v>3</v>
      </c>
    </row>
    <row r="12" spans="1:35" x14ac:dyDescent="0.3">
      <c r="A12" s="4" t="s">
        <v>26</v>
      </c>
      <c r="B12" s="4">
        <v>70</v>
      </c>
      <c r="C12" s="4">
        <v>4</v>
      </c>
      <c r="D12" s="4">
        <v>70</v>
      </c>
      <c r="E12" s="4">
        <v>92</v>
      </c>
      <c r="F12" s="4" t="s">
        <v>115</v>
      </c>
      <c r="G12" s="4">
        <v>8</v>
      </c>
      <c r="H12" s="4">
        <v>70</v>
      </c>
      <c r="I12" s="4">
        <v>2.4</v>
      </c>
      <c r="J12" s="4">
        <v>48</v>
      </c>
      <c r="K12" s="4" t="s">
        <v>116</v>
      </c>
      <c r="L12" s="4">
        <v>70</v>
      </c>
      <c r="M12" s="4">
        <v>89</v>
      </c>
      <c r="N12" s="4">
        <v>6</v>
      </c>
      <c r="O12" s="4" t="s">
        <v>117</v>
      </c>
      <c r="P12" s="4">
        <v>70</v>
      </c>
      <c r="Q12" s="4">
        <v>100</v>
      </c>
      <c r="R12" s="4" t="s">
        <v>118</v>
      </c>
      <c r="S12" s="4">
        <v>3</v>
      </c>
      <c r="T12">
        <v>70</v>
      </c>
      <c r="U12">
        <v>62</v>
      </c>
      <c r="V12" t="s">
        <v>119</v>
      </c>
      <c r="W12" t="s">
        <v>120</v>
      </c>
      <c r="X12">
        <v>90</v>
      </c>
      <c r="Y12" t="s">
        <v>99</v>
      </c>
      <c r="Z12">
        <v>20</v>
      </c>
      <c r="AA12">
        <v>16</v>
      </c>
      <c r="AB12">
        <v>1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</row>
    <row r="13" spans="1:35" x14ac:dyDescent="0.3">
      <c r="A13" s="4" t="s">
        <v>27</v>
      </c>
      <c r="B13" s="4">
        <v>70</v>
      </c>
      <c r="C13" s="4">
        <v>4</v>
      </c>
      <c r="D13" s="4">
        <v>70</v>
      </c>
      <c r="E13" s="4">
        <v>92</v>
      </c>
      <c r="F13" s="4" t="s">
        <v>115</v>
      </c>
      <c r="G13" s="4">
        <v>8</v>
      </c>
      <c r="H13" s="4">
        <v>70</v>
      </c>
      <c r="I13" s="4">
        <v>2.4</v>
      </c>
      <c r="J13" s="4">
        <v>48</v>
      </c>
      <c r="K13" s="4" t="s">
        <v>116</v>
      </c>
      <c r="L13" s="4">
        <v>70</v>
      </c>
      <c r="M13" s="4">
        <v>89</v>
      </c>
      <c r="N13" s="4">
        <v>6</v>
      </c>
      <c r="O13" s="4" t="s">
        <v>117</v>
      </c>
      <c r="P13" s="4">
        <v>70</v>
      </c>
      <c r="Q13" s="4">
        <v>100</v>
      </c>
      <c r="R13" s="4" t="s">
        <v>118</v>
      </c>
      <c r="S13" s="4">
        <v>3</v>
      </c>
      <c r="T13">
        <v>70</v>
      </c>
      <c r="U13">
        <v>62</v>
      </c>
      <c r="V13" t="s">
        <v>119</v>
      </c>
      <c r="W13" t="s">
        <v>120</v>
      </c>
      <c r="X13">
        <v>90</v>
      </c>
      <c r="Y13" t="s">
        <v>99</v>
      </c>
      <c r="Z13">
        <v>20</v>
      </c>
      <c r="AA13">
        <v>16</v>
      </c>
      <c r="AB13">
        <v>1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</row>
    <row r="14" spans="1:35" x14ac:dyDescent="0.3">
      <c r="A14" s="4" t="s">
        <v>28</v>
      </c>
      <c r="B14" s="4">
        <v>70</v>
      </c>
      <c r="C14" s="4">
        <v>4</v>
      </c>
      <c r="D14" s="4">
        <v>70</v>
      </c>
      <c r="E14" s="4">
        <v>92</v>
      </c>
      <c r="F14" s="4" t="s">
        <v>115</v>
      </c>
      <c r="G14" s="4">
        <v>8</v>
      </c>
      <c r="H14" s="4">
        <v>70</v>
      </c>
      <c r="I14" s="4">
        <v>2.4</v>
      </c>
      <c r="J14" s="4">
        <v>48</v>
      </c>
      <c r="K14" s="4" t="s">
        <v>116</v>
      </c>
      <c r="L14" s="4">
        <v>70</v>
      </c>
      <c r="M14" s="4">
        <v>89</v>
      </c>
      <c r="N14" s="4">
        <v>6</v>
      </c>
      <c r="O14" s="4" t="s">
        <v>117</v>
      </c>
      <c r="P14" s="4">
        <v>70</v>
      </c>
      <c r="Q14" s="4">
        <v>100</v>
      </c>
      <c r="R14" s="4" t="s">
        <v>118</v>
      </c>
      <c r="S14" s="4">
        <v>3</v>
      </c>
      <c r="T14">
        <v>70</v>
      </c>
      <c r="U14">
        <v>62</v>
      </c>
      <c r="V14" t="s">
        <v>119</v>
      </c>
      <c r="W14" t="s">
        <v>120</v>
      </c>
      <c r="X14">
        <v>90</v>
      </c>
      <c r="Y14" t="s">
        <v>99</v>
      </c>
      <c r="Z14">
        <v>20</v>
      </c>
      <c r="AA14">
        <v>16</v>
      </c>
      <c r="AB14">
        <v>1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</row>
    <row r="15" spans="1:35" x14ac:dyDescent="0.3">
      <c r="A15" s="4" t="s">
        <v>29</v>
      </c>
      <c r="B15" s="4">
        <v>70</v>
      </c>
      <c r="C15" s="4">
        <v>4</v>
      </c>
      <c r="D15" s="4">
        <v>70</v>
      </c>
      <c r="E15" s="4">
        <v>92</v>
      </c>
      <c r="F15" s="4" t="s">
        <v>115</v>
      </c>
      <c r="G15" s="4">
        <v>8</v>
      </c>
      <c r="H15" s="4">
        <v>70</v>
      </c>
      <c r="I15" s="4">
        <v>2.4</v>
      </c>
      <c r="J15" s="4">
        <v>48</v>
      </c>
      <c r="K15" s="4" t="s">
        <v>116</v>
      </c>
      <c r="L15" s="4">
        <v>70</v>
      </c>
      <c r="M15" s="4">
        <v>89</v>
      </c>
      <c r="N15" s="4">
        <v>6</v>
      </c>
      <c r="O15" s="4" t="s">
        <v>117</v>
      </c>
      <c r="P15" s="4">
        <v>70</v>
      </c>
      <c r="Q15" s="4">
        <v>100</v>
      </c>
      <c r="R15" s="4" t="s">
        <v>118</v>
      </c>
      <c r="S15" s="4">
        <v>3</v>
      </c>
      <c r="T15">
        <v>70</v>
      </c>
      <c r="U15">
        <v>62</v>
      </c>
      <c r="V15" t="s">
        <v>119</v>
      </c>
      <c r="W15" t="s">
        <v>120</v>
      </c>
      <c r="X15">
        <v>90</v>
      </c>
      <c r="Y15" t="s">
        <v>99</v>
      </c>
      <c r="Z15">
        <v>20</v>
      </c>
      <c r="AA15">
        <v>16</v>
      </c>
      <c r="AB15">
        <v>1</v>
      </c>
      <c r="AC15">
        <v>3</v>
      </c>
      <c r="AD15">
        <v>3</v>
      </c>
      <c r="AE15">
        <v>3</v>
      </c>
      <c r="AF15">
        <v>3</v>
      </c>
      <c r="AG15">
        <v>3</v>
      </c>
      <c r="AH15">
        <v>3</v>
      </c>
    </row>
    <row r="16" spans="1:35" x14ac:dyDescent="0.3">
      <c r="A16" s="4" t="s">
        <v>30</v>
      </c>
      <c r="B16" s="4">
        <v>70</v>
      </c>
      <c r="C16" s="4">
        <v>4</v>
      </c>
      <c r="D16" s="4">
        <v>70</v>
      </c>
      <c r="E16" s="4">
        <v>92</v>
      </c>
      <c r="F16" s="4" t="s">
        <v>115</v>
      </c>
      <c r="G16" s="4">
        <v>8</v>
      </c>
      <c r="H16" s="4">
        <v>70</v>
      </c>
      <c r="I16" s="4">
        <v>2.4</v>
      </c>
      <c r="J16" s="4">
        <v>48</v>
      </c>
      <c r="K16" s="4" t="s">
        <v>116</v>
      </c>
      <c r="L16" s="4">
        <v>70</v>
      </c>
      <c r="M16" s="4">
        <v>89</v>
      </c>
      <c r="N16" s="4">
        <v>6</v>
      </c>
      <c r="O16" s="4" t="s">
        <v>117</v>
      </c>
      <c r="P16" s="4">
        <v>70</v>
      </c>
      <c r="Q16" s="4">
        <v>100</v>
      </c>
      <c r="R16" s="4" t="s">
        <v>118</v>
      </c>
      <c r="S16" s="4">
        <v>3</v>
      </c>
      <c r="T16">
        <v>70</v>
      </c>
      <c r="U16">
        <v>62</v>
      </c>
      <c r="V16" t="s">
        <v>119</v>
      </c>
      <c r="W16" t="s">
        <v>120</v>
      </c>
      <c r="X16">
        <v>90</v>
      </c>
      <c r="Y16" t="s">
        <v>99</v>
      </c>
      <c r="Z16">
        <v>20</v>
      </c>
      <c r="AA16">
        <v>16</v>
      </c>
      <c r="AB16">
        <v>1</v>
      </c>
      <c r="AC16">
        <v>3</v>
      </c>
      <c r="AD16">
        <v>3</v>
      </c>
      <c r="AE16">
        <v>3</v>
      </c>
      <c r="AF16">
        <v>3</v>
      </c>
      <c r="AG16">
        <v>3</v>
      </c>
      <c r="AH16">
        <v>3</v>
      </c>
    </row>
    <row r="17" spans="1:34" x14ac:dyDescent="0.3">
      <c r="A17" s="4" t="s">
        <v>31</v>
      </c>
      <c r="B17" s="4">
        <v>70</v>
      </c>
      <c r="C17" s="4">
        <v>4</v>
      </c>
      <c r="D17" s="4">
        <v>70</v>
      </c>
      <c r="E17" s="4">
        <v>92</v>
      </c>
      <c r="F17" s="4" t="s">
        <v>115</v>
      </c>
      <c r="G17" s="4">
        <v>8</v>
      </c>
      <c r="H17" s="4">
        <v>70</v>
      </c>
      <c r="I17" s="4">
        <v>2.4</v>
      </c>
      <c r="J17" s="4">
        <v>48</v>
      </c>
      <c r="K17" s="4" t="s">
        <v>116</v>
      </c>
      <c r="L17" s="4">
        <v>70</v>
      </c>
      <c r="M17" s="4">
        <v>89</v>
      </c>
      <c r="N17" s="4">
        <v>6</v>
      </c>
      <c r="O17" s="4" t="s">
        <v>117</v>
      </c>
      <c r="P17" s="4">
        <v>70</v>
      </c>
      <c r="Q17" s="4">
        <v>100</v>
      </c>
      <c r="R17" s="4" t="s">
        <v>118</v>
      </c>
      <c r="S17" s="4">
        <v>3</v>
      </c>
      <c r="T17">
        <v>70</v>
      </c>
      <c r="U17">
        <v>62</v>
      </c>
      <c r="V17" t="s">
        <v>119</v>
      </c>
      <c r="W17" t="s">
        <v>120</v>
      </c>
      <c r="X17">
        <v>90</v>
      </c>
      <c r="Y17" t="s">
        <v>99</v>
      </c>
      <c r="Z17">
        <v>20</v>
      </c>
      <c r="AA17">
        <v>16</v>
      </c>
      <c r="AB17">
        <v>1</v>
      </c>
      <c r="AC17">
        <v>3</v>
      </c>
      <c r="AD17">
        <v>3</v>
      </c>
      <c r="AE17">
        <v>3</v>
      </c>
      <c r="AF17">
        <v>3</v>
      </c>
      <c r="AG17">
        <v>3</v>
      </c>
      <c r="AH17">
        <v>3</v>
      </c>
    </row>
    <row r="18" spans="1:34" x14ac:dyDescent="0.3">
      <c r="A18" s="4" t="s">
        <v>32</v>
      </c>
      <c r="B18" s="4">
        <v>70</v>
      </c>
      <c r="C18" s="4">
        <v>4</v>
      </c>
      <c r="D18" s="4">
        <v>70</v>
      </c>
      <c r="E18" s="4">
        <v>92</v>
      </c>
      <c r="F18" s="4" t="s">
        <v>115</v>
      </c>
      <c r="G18" s="4">
        <v>8</v>
      </c>
      <c r="H18" s="4">
        <v>70</v>
      </c>
      <c r="I18" s="4">
        <v>2.4</v>
      </c>
      <c r="J18" s="4">
        <v>48</v>
      </c>
      <c r="K18" s="4" t="s">
        <v>116</v>
      </c>
      <c r="L18" s="4">
        <v>70</v>
      </c>
      <c r="M18" s="4">
        <v>89</v>
      </c>
      <c r="N18" s="4">
        <v>6</v>
      </c>
      <c r="O18" s="4" t="s">
        <v>117</v>
      </c>
      <c r="P18" s="4">
        <v>70</v>
      </c>
      <c r="Q18" s="4">
        <v>100</v>
      </c>
      <c r="R18" s="4" t="s">
        <v>118</v>
      </c>
      <c r="S18" s="4">
        <v>3</v>
      </c>
      <c r="T18">
        <v>70</v>
      </c>
      <c r="U18">
        <v>62</v>
      </c>
      <c r="V18" t="s">
        <v>119</v>
      </c>
      <c r="W18" t="s">
        <v>120</v>
      </c>
      <c r="X18">
        <v>90</v>
      </c>
      <c r="Y18" t="s">
        <v>99</v>
      </c>
      <c r="Z18">
        <v>20</v>
      </c>
      <c r="AA18">
        <v>16</v>
      </c>
      <c r="AB18">
        <v>1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</row>
    <row r="19" spans="1:34" x14ac:dyDescent="0.3">
      <c r="A19" s="4" t="s">
        <v>33</v>
      </c>
      <c r="B19" s="4">
        <v>70</v>
      </c>
      <c r="C19" s="4">
        <v>4</v>
      </c>
      <c r="D19" s="4">
        <v>70</v>
      </c>
      <c r="E19" s="4">
        <v>92</v>
      </c>
      <c r="F19" s="4" t="s">
        <v>115</v>
      </c>
      <c r="G19" s="4">
        <v>8</v>
      </c>
      <c r="H19" s="4">
        <v>70</v>
      </c>
      <c r="I19" s="4">
        <v>2.4</v>
      </c>
      <c r="J19" s="4">
        <v>48</v>
      </c>
      <c r="K19" s="4" t="s">
        <v>116</v>
      </c>
      <c r="L19" s="4">
        <v>70</v>
      </c>
      <c r="M19" s="4">
        <v>89</v>
      </c>
      <c r="N19" s="4">
        <v>6</v>
      </c>
      <c r="O19" s="4" t="s">
        <v>117</v>
      </c>
      <c r="P19" s="4">
        <v>70</v>
      </c>
      <c r="Q19" s="4">
        <v>100</v>
      </c>
      <c r="R19" s="4" t="s">
        <v>118</v>
      </c>
      <c r="S19" s="4">
        <v>3</v>
      </c>
      <c r="T19">
        <v>70</v>
      </c>
      <c r="U19">
        <v>62</v>
      </c>
      <c r="V19" t="s">
        <v>119</v>
      </c>
      <c r="W19" t="s">
        <v>120</v>
      </c>
      <c r="X19">
        <v>90</v>
      </c>
      <c r="Y19" t="s">
        <v>99</v>
      </c>
      <c r="Z19">
        <v>20</v>
      </c>
      <c r="AA19">
        <v>16</v>
      </c>
      <c r="AB19">
        <v>1</v>
      </c>
      <c r="AC19">
        <v>3</v>
      </c>
      <c r="AD19">
        <v>3</v>
      </c>
      <c r="AE19">
        <v>3</v>
      </c>
      <c r="AF19">
        <v>3</v>
      </c>
      <c r="AG19">
        <v>3</v>
      </c>
      <c r="AH19">
        <v>3</v>
      </c>
    </row>
    <row r="20" spans="1:34" x14ac:dyDescent="0.3">
      <c r="A20" s="4" t="s">
        <v>34</v>
      </c>
      <c r="B20" s="4">
        <v>70</v>
      </c>
      <c r="C20" s="4">
        <v>4</v>
      </c>
      <c r="D20" s="4">
        <v>70</v>
      </c>
      <c r="E20" s="4">
        <v>92</v>
      </c>
      <c r="F20" s="4" t="s">
        <v>115</v>
      </c>
      <c r="G20" s="4">
        <v>8</v>
      </c>
      <c r="H20" s="4">
        <v>70</v>
      </c>
      <c r="I20" s="4">
        <v>2.4</v>
      </c>
      <c r="J20" s="4">
        <v>48</v>
      </c>
      <c r="K20" s="4" t="s">
        <v>116</v>
      </c>
      <c r="L20" s="4">
        <v>70</v>
      </c>
      <c r="M20" s="4">
        <v>89</v>
      </c>
      <c r="N20" s="4">
        <v>6</v>
      </c>
      <c r="O20" s="4" t="s">
        <v>117</v>
      </c>
      <c r="P20" s="4">
        <v>70</v>
      </c>
      <c r="Q20" s="4">
        <v>100</v>
      </c>
      <c r="R20" s="4" t="s">
        <v>118</v>
      </c>
      <c r="S20" s="4">
        <v>3</v>
      </c>
      <c r="T20">
        <v>70</v>
      </c>
      <c r="U20">
        <v>62</v>
      </c>
      <c r="V20" t="s">
        <v>119</v>
      </c>
      <c r="W20" t="s">
        <v>120</v>
      </c>
      <c r="X20">
        <v>90</v>
      </c>
      <c r="Y20" t="s">
        <v>99</v>
      </c>
      <c r="Z20">
        <v>20</v>
      </c>
      <c r="AA20">
        <v>16</v>
      </c>
      <c r="AB20">
        <v>1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</row>
    <row r="21" spans="1:34" x14ac:dyDescent="0.3">
      <c r="A21" s="4" t="s">
        <v>35</v>
      </c>
      <c r="B21" s="4">
        <v>70</v>
      </c>
      <c r="C21" s="4">
        <v>4</v>
      </c>
      <c r="D21" s="4">
        <v>70</v>
      </c>
      <c r="E21" s="4">
        <v>92</v>
      </c>
      <c r="F21" s="4" t="s">
        <v>115</v>
      </c>
      <c r="G21" s="4">
        <v>8</v>
      </c>
      <c r="H21" s="4">
        <v>70</v>
      </c>
      <c r="I21" s="4">
        <v>2.4</v>
      </c>
      <c r="J21" s="4">
        <v>48</v>
      </c>
      <c r="K21" s="4" t="s">
        <v>116</v>
      </c>
      <c r="L21" s="4">
        <v>70</v>
      </c>
      <c r="M21" s="4">
        <v>89</v>
      </c>
      <c r="N21" s="4">
        <v>6</v>
      </c>
      <c r="O21" s="4" t="s">
        <v>117</v>
      </c>
      <c r="P21" s="4">
        <v>70</v>
      </c>
      <c r="Q21" s="4">
        <v>100</v>
      </c>
      <c r="R21" s="4" t="s">
        <v>118</v>
      </c>
      <c r="S21" s="4">
        <v>3</v>
      </c>
      <c r="T21">
        <v>70</v>
      </c>
      <c r="U21">
        <v>62</v>
      </c>
      <c r="V21" t="s">
        <v>119</v>
      </c>
      <c r="W21" t="s">
        <v>120</v>
      </c>
      <c r="X21">
        <v>90</v>
      </c>
      <c r="Y21" t="s">
        <v>99</v>
      </c>
      <c r="Z21">
        <v>20</v>
      </c>
      <c r="AA21">
        <v>16</v>
      </c>
      <c r="AB21">
        <v>1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</row>
    <row r="22" spans="1:34" x14ac:dyDescent="0.3">
      <c r="A22" s="4" t="s">
        <v>36</v>
      </c>
      <c r="B22" s="4">
        <v>70</v>
      </c>
      <c r="C22" s="4">
        <v>4</v>
      </c>
      <c r="D22" s="4">
        <v>70</v>
      </c>
      <c r="E22" s="4">
        <v>92</v>
      </c>
      <c r="F22" s="4" t="s">
        <v>115</v>
      </c>
      <c r="G22" s="4">
        <v>8</v>
      </c>
      <c r="H22" s="4">
        <v>70</v>
      </c>
      <c r="I22" s="4">
        <v>2.4</v>
      </c>
      <c r="J22" s="4">
        <v>48</v>
      </c>
      <c r="K22" s="4" t="s">
        <v>116</v>
      </c>
      <c r="L22" s="4">
        <v>70</v>
      </c>
      <c r="M22" s="4">
        <v>89</v>
      </c>
      <c r="N22" s="4">
        <v>6</v>
      </c>
      <c r="O22" s="4" t="s">
        <v>117</v>
      </c>
      <c r="P22" s="4">
        <v>70</v>
      </c>
      <c r="Q22" s="4">
        <v>100</v>
      </c>
      <c r="R22" s="4" t="s">
        <v>118</v>
      </c>
      <c r="S22" s="4">
        <v>3</v>
      </c>
      <c r="T22">
        <v>70</v>
      </c>
      <c r="U22">
        <v>62</v>
      </c>
      <c r="V22" t="s">
        <v>119</v>
      </c>
      <c r="W22" t="s">
        <v>120</v>
      </c>
      <c r="X22">
        <v>90</v>
      </c>
      <c r="Y22" t="s">
        <v>99</v>
      </c>
      <c r="Z22">
        <v>20</v>
      </c>
      <c r="AA22">
        <v>16</v>
      </c>
      <c r="AB22">
        <v>1</v>
      </c>
      <c r="AC22">
        <v>3</v>
      </c>
      <c r="AD22">
        <v>3</v>
      </c>
      <c r="AE22">
        <v>3</v>
      </c>
      <c r="AF22">
        <v>3</v>
      </c>
      <c r="AG22">
        <v>3</v>
      </c>
      <c r="AH22">
        <v>3</v>
      </c>
    </row>
    <row r="23" spans="1:34" x14ac:dyDescent="0.3">
      <c r="A23" s="4" t="s">
        <v>37</v>
      </c>
      <c r="B23" s="4">
        <v>70</v>
      </c>
      <c r="C23" s="4">
        <v>4</v>
      </c>
      <c r="D23" s="4">
        <v>70</v>
      </c>
      <c r="E23" s="4">
        <v>92</v>
      </c>
      <c r="F23" s="4" t="s">
        <v>115</v>
      </c>
      <c r="G23" s="4">
        <v>8</v>
      </c>
      <c r="H23" s="4">
        <v>70</v>
      </c>
      <c r="I23" s="4">
        <v>2.4</v>
      </c>
      <c r="J23" s="4">
        <v>48</v>
      </c>
      <c r="K23" s="4" t="s">
        <v>116</v>
      </c>
      <c r="L23" s="4">
        <v>70</v>
      </c>
      <c r="M23" s="4">
        <v>89</v>
      </c>
      <c r="N23" s="4">
        <v>6</v>
      </c>
      <c r="O23" s="4" t="s">
        <v>117</v>
      </c>
      <c r="P23" s="4">
        <v>70</v>
      </c>
      <c r="Q23" s="4">
        <v>100</v>
      </c>
      <c r="R23" s="4" t="s">
        <v>118</v>
      </c>
      <c r="S23" s="4">
        <v>3</v>
      </c>
      <c r="T23">
        <v>70</v>
      </c>
      <c r="U23">
        <v>62</v>
      </c>
      <c r="V23" t="s">
        <v>119</v>
      </c>
      <c r="W23" t="s">
        <v>120</v>
      </c>
      <c r="X23">
        <v>90</v>
      </c>
      <c r="Y23" t="s">
        <v>99</v>
      </c>
      <c r="Z23">
        <v>20</v>
      </c>
      <c r="AA23">
        <v>16</v>
      </c>
      <c r="AB23">
        <v>1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</row>
    <row r="24" spans="1:34" x14ac:dyDescent="0.3">
      <c r="A24" s="4" t="s">
        <v>38</v>
      </c>
      <c r="B24" s="4">
        <v>70</v>
      </c>
      <c r="C24" s="4">
        <v>4</v>
      </c>
      <c r="D24" s="4">
        <v>70</v>
      </c>
      <c r="E24" s="4">
        <v>92</v>
      </c>
      <c r="F24" s="4" t="s">
        <v>115</v>
      </c>
      <c r="G24" s="4">
        <v>8</v>
      </c>
      <c r="H24" s="4">
        <v>70</v>
      </c>
      <c r="I24" s="4">
        <v>2.4</v>
      </c>
      <c r="J24" s="4">
        <v>48</v>
      </c>
      <c r="K24" s="4" t="s">
        <v>116</v>
      </c>
      <c r="L24" s="4">
        <v>70</v>
      </c>
      <c r="M24" s="4">
        <v>89</v>
      </c>
      <c r="N24" s="4">
        <v>6</v>
      </c>
      <c r="O24" s="4" t="s">
        <v>117</v>
      </c>
      <c r="P24" s="4">
        <v>70</v>
      </c>
      <c r="Q24" s="4">
        <v>100</v>
      </c>
      <c r="R24" s="4" t="s">
        <v>118</v>
      </c>
      <c r="S24" s="4">
        <v>3</v>
      </c>
      <c r="T24">
        <v>70</v>
      </c>
      <c r="U24">
        <v>62</v>
      </c>
      <c r="V24" t="s">
        <v>119</v>
      </c>
      <c r="W24" t="s">
        <v>120</v>
      </c>
      <c r="X24">
        <v>90</v>
      </c>
      <c r="Y24" t="s">
        <v>99</v>
      </c>
      <c r="Z24">
        <v>20</v>
      </c>
      <c r="AA24">
        <v>16</v>
      </c>
      <c r="AB24">
        <v>1</v>
      </c>
      <c r="AC24">
        <v>3</v>
      </c>
      <c r="AD24">
        <v>3</v>
      </c>
      <c r="AE24">
        <v>3</v>
      </c>
      <c r="AF24">
        <v>3</v>
      </c>
      <c r="AG24">
        <v>3</v>
      </c>
      <c r="AH24">
        <v>3</v>
      </c>
    </row>
    <row r="25" spans="1:34" x14ac:dyDescent="0.3">
      <c r="A25" s="4" t="s">
        <v>39</v>
      </c>
      <c r="B25" s="4">
        <v>70</v>
      </c>
      <c r="C25" s="4">
        <v>4</v>
      </c>
      <c r="D25" s="4">
        <v>70</v>
      </c>
      <c r="E25" s="4">
        <v>92</v>
      </c>
      <c r="F25" s="4" t="s">
        <v>115</v>
      </c>
      <c r="G25" s="4">
        <v>8</v>
      </c>
      <c r="H25" s="4">
        <v>70</v>
      </c>
      <c r="I25" s="4">
        <v>2.4</v>
      </c>
      <c r="J25" s="4">
        <v>48</v>
      </c>
      <c r="K25" s="4" t="s">
        <v>116</v>
      </c>
      <c r="L25" s="4">
        <v>70</v>
      </c>
      <c r="M25" s="4">
        <v>89</v>
      </c>
      <c r="N25" s="4">
        <v>6</v>
      </c>
      <c r="O25" s="4" t="s">
        <v>117</v>
      </c>
      <c r="P25" s="4">
        <v>70</v>
      </c>
      <c r="Q25" s="4">
        <v>100</v>
      </c>
      <c r="R25" s="4" t="s">
        <v>118</v>
      </c>
      <c r="S25" s="4">
        <v>3</v>
      </c>
      <c r="T25">
        <v>70</v>
      </c>
      <c r="U25">
        <v>62</v>
      </c>
      <c r="V25" t="s">
        <v>119</v>
      </c>
      <c r="W25" t="s">
        <v>120</v>
      </c>
      <c r="X25">
        <v>90</v>
      </c>
      <c r="Y25" t="s">
        <v>99</v>
      </c>
      <c r="Z25">
        <v>20</v>
      </c>
      <c r="AA25">
        <v>16</v>
      </c>
      <c r="AB25">
        <v>1</v>
      </c>
      <c r="AC25">
        <v>3</v>
      </c>
      <c r="AD25">
        <v>3</v>
      </c>
      <c r="AE25">
        <v>3</v>
      </c>
      <c r="AF25">
        <v>3</v>
      </c>
      <c r="AG25">
        <v>3</v>
      </c>
      <c r="AH25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08CA-6D98-4847-AB0A-BF059E9AF17B}">
  <dimension ref="A1:A17"/>
  <sheetViews>
    <sheetView workbookViewId="0"/>
  </sheetViews>
  <sheetFormatPr defaultRowHeight="14.4" x14ac:dyDescent="0.3"/>
  <cols>
    <col min="1" max="2" width="70.77734375" customWidth="1"/>
  </cols>
  <sheetData>
    <row r="1" spans="1:1" ht="23.4" x14ac:dyDescent="0.45">
      <c r="A1" s="2" t="s">
        <v>130</v>
      </c>
    </row>
    <row r="3" spans="1:1" x14ac:dyDescent="0.3">
      <c r="A3" s="1" t="s">
        <v>0</v>
      </c>
    </row>
    <row r="4" spans="1:1" x14ac:dyDescent="0.3">
      <c r="A4" t="s">
        <v>131</v>
      </c>
    </row>
    <row r="6" spans="1:1" x14ac:dyDescent="0.3">
      <c r="A6" s="1" t="s">
        <v>1</v>
      </c>
    </row>
    <row r="7" spans="1:1" x14ac:dyDescent="0.3">
      <c r="A7" t="s">
        <v>132</v>
      </c>
    </row>
    <row r="8" spans="1:1" x14ac:dyDescent="0.3">
      <c r="A8" t="s">
        <v>2</v>
      </c>
    </row>
    <row r="9" spans="1:1" x14ac:dyDescent="0.3">
      <c r="A9" t="s">
        <v>133</v>
      </c>
    </row>
    <row r="10" spans="1:1" x14ac:dyDescent="0.3">
      <c r="A10" t="s">
        <v>3</v>
      </c>
    </row>
    <row r="12" spans="1:1" x14ac:dyDescent="0.3">
      <c r="A12" s="1" t="s">
        <v>4</v>
      </c>
    </row>
    <row r="13" spans="1:1" x14ac:dyDescent="0.3">
      <c r="A13" t="s">
        <v>94</v>
      </c>
    </row>
    <row r="14" spans="1:1" x14ac:dyDescent="0.3">
      <c r="A14" t="s">
        <v>95</v>
      </c>
    </row>
    <row r="15" spans="1:1" x14ac:dyDescent="0.3">
      <c r="A15" t="s">
        <v>96</v>
      </c>
    </row>
    <row r="16" spans="1:1" x14ac:dyDescent="0.3">
      <c r="A16" t="s">
        <v>97</v>
      </c>
    </row>
    <row r="17" spans="1:1" x14ac:dyDescent="0.3">
      <c r="A17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Action_Log</vt:lpstr>
      <vt:lpstr>Interpretation</vt:lpstr>
      <vt:lpstr>Exec_Dashboard</vt:lpstr>
      <vt:lpstr>Dashboard</vt:lpstr>
      <vt:lpstr>Metrics</vt:lpstr>
      <vt:lpstr>Data_Input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Pulsipher</dc:creator>
  <cp:lastModifiedBy>Darren Pulsipher</cp:lastModifiedBy>
  <dcterms:created xsi:type="dcterms:W3CDTF">2026-04-13T17:55:48Z</dcterms:created>
  <dcterms:modified xsi:type="dcterms:W3CDTF">2026-04-13T20:29:21Z</dcterms:modified>
</cp:coreProperties>
</file>